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LICITAÇÕES\2022\Pregão Eletrônico\PE 08.2022 - Serviços de copeiragem - xx.xx\"/>
    </mc:Choice>
  </mc:AlternateContent>
  <xr:revisionPtr revIDLastSave="0" documentId="13_ncr:1_{45693643-E162-44FE-9762-D6E83F0561F2}" xr6:coauthVersionLast="47" xr6:coauthVersionMax="47" xr10:uidLastSave="{00000000-0000-0000-0000-000000000000}"/>
  <bookViews>
    <workbookView xWindow="-120" yWindow="-120" windowWidth="24240" windowHeight="13140" tabRatio="750" xr2:uid="{00000000-000D-0000-FFFF-FFFF00000000}"/>
  </bookViews>
  <sheets>
    <sheet name="Copeira" sheetId="69" r:id="rId1"/>
    <sheet name="Utensílios de copa e cozinha" sheetId="70" r:id="rId2"/>
    <sheet name="Gêneros de Alimentação" sheetId="75" r:id="rId3"/>
    <sheet name="Equipamentos e Utensílios" sheetId="74" r:id="rId4"/>
    <sheet name="Uniforme" sheetId="76" r:id="rId5"/>
    <sheet name="Resumo" sheetId="53" r:id="rId6"/>
  </sheets>
  <definedNames>
    <definedName name="_xlnm.Print_Area" localSheetId="0">Copeira!$A$1:$L$123</definedName>
    <definedName name="_xlnm.Print_Area" localSheetId="5">Resumo!$A$1:$E$5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2" i="69" l="1"/>
  <c r="K122" i="69"/>
  <c r="G4" i="74"/>
  <c r="G3" i="74"/>
  <c r="G3" i="70"/>
  <c r="G16" i="75"/>
  <c r="L48" i="69" l="1"/>
  <c r="E4" i="76" l="1"/>
  <c r="E5" i="76"/>
  <c r="E6" i="76"/>
  <c r="E7" i="76"/>
  <c r="E8" i="76"/>
  <c r="E3" i="76"/>
  <c r="G3" i="75"/>
  <c r="G18" i="75"/>
  <c r="G4" i="75"/>
  <c r="G5" i="75"/>
  <c r="G6" i="75"/>
  <c r="G7" i="75"/>
  <c r="G8" i="75"/>
  <c r="G9" i="75"/>
  <c r="G10" i="75"/>
  <c r="G11" i="75"/>
  <c r="G12" i="75"/>
  <c r="G13" i="75"/>
  <c r="G14" i="75"/>
  <c r="G15" i="75"/>
  <c r="G4" i="70"/>
  <c r="G5" i="70"/>
  <c r="G6" i="70"/>
  <c r="G7" i="70"/>
  <c r="G8" i="70"/>
  <c r="G9" i="70"/>
  <c r="G10" i="70"/>
  <c r="G11" i="70"/>
  <c r="G12" i="70"/>
  <c r="G13" i="70"/>
  <c r="G14" i="70"/>
  <c r="G15" i="70"/>
  <c r="G16" i="70"/>
  <c r="G18" i="70" s="1"/>
  <c r="G5" i="74"/>
  <c r="J107" i="69" l="1"/>
  <c r="K103" i="69" s="1"/>
  <c r="K107" i="69" s="1"/>
  <c r="K81" i="69"/>
  <c r="K66" i="69"/>
  <c r="K42" i="69"/>
  <c r="K44" i="69" s="1"/>
  <c r="K60" i="69" s="1"/>
  <c r="K33" i="69"/>
  <c r="K59" i="69" s="1"/>
  <c r="L21" i="69"/>
  <c r="L47" i="69" s="1"/>
  <c r="L56" i="69" s="1"/>
  <c r="K69" i="69" l="1"/>
  <c r="K71" i="69" s="1"/>
  <c r="L23" i="69"/>
  <c r="E9" i="76" l="1"/>
  <c r="E11" i="76" l="1"/>
  <c r="L93" i="69" s="1"/>
  <c r="G7" i="74"/>
  <c r="L94" i="69" l="1"/>
  <c r="L95" i="69"/>
  <c r="L96" i="69"/>
  <c r="L61" i="69"/>
  <c r="L27" i="69"/>
  <c r="L111" i="69" s="1"/>
  <c r="L77" i="69" l="1"/>
  <c r="L75" i="69"/>
  <c r="L69" i="69"/>
  <c r="L78" i="69"/>
  <c r="L70" i="69"/>
  <c r="L79" i="69"/>
  <c r="L67" i="69"/>
  <c r="L65" i="69"/>
  <c r="L76" i="69"/>
  <c r="L80" i="69"/>
  <c r="L68" i="69"/>
  <c r="L66" i="69"/>
  <c r="L32" i="69"/>
  <c r="L31" i="69"/>
  <c r="L81" i="69" l="1"/>
  <c r="L88" i="69" s="1"/>
  <c r="L71" i="69"/>
  <c r="L113" i="69" s="1"/>
  <c r="L33" i="69"/>
  <c r="L59" i="69" l="1"/>
  <c r="L39" i="69"/>
  <c r="L41" i="69"/>
  <c r="L38" i="69"/>
  <c r="L36" i="69"/>
  <c r="L43" i="69"/>
  <c r="L42" i="69"/>
  <c r="L40" i="69"/>
  <c r="L37" i="69"/>
  <c r="L97" i="69" l="1"/>
  <c r="L115" i="69" s="1"/>
  <c r="L44" i="69" l="1"/>
  <c r="L60" i="69" s="1"/>
  <c r="L62" i="69" s="1"/>
  <c r="L85" i="69" l="1"/>
  <c r="L89" i="69" s="1"/>
  <c r="L90" i="69" s="1"/>
  <c r="L114" i="69" s="1"/>
  <c r="L112" i="69"/>
  <c r="L116" i="69" l="1"/>
  <c r="L100" i="69" l="1"/>
  <c r="L101" i="69" l="1"/>
  <c r="L105" i="69" s="1"/>
  <c r="L104" i="69" l="1"/>
  <c r="L103" i="69"/>
  <c r="L102" i="69"/>
  <c r="L106" i="69"/>
  <c r="L107" i="69" l="1"/>
  <c r="L117" i="69" s="1"/>
  <c r="L118" i="69" s="1"/>
  <c r="E122" i="69" s="1"/>
  <c r="I122" i="69" l="1"/>
  <c r="L122" i="69" s="1"/>
  <c r="L123" i="69" s="1"/>
  <c r="E4" i="53" s="1"/>
  <c r="D4" i="53" l="1"/>
</calcChain>
</file>

<file path=xl/sharedStrings.xml><?xml version="1.0" encoding="utf-8"?>
<sst xmlns="http://schemas.openxmlformats.org/spreadsheetml/2006/main" count="350" uniqueCount="227">
  <si>
    <t>A</t>
  </si>
  <si>
    <t>B</t>
  </si>
  <si>
    <t>C</t>
  </si>
  <si>
    <t>D</t>
  </si>
  <si>
    <t>E</t>
  </si>
  <si>
    <t>F</t>
  </si>
  <si>
    <t>G</t>
  </si>
  <si>
    <t>H</t>
  </si>
  <si>
    <t>Total</t>
  </si>
  <si>
    <t>4.1</t>
  </si>
  <si>
    <t>INSS</t>
  </si>
  <si>
    <t>INCRA</t>
  </si>
  <si>
    <t>FGTS</t>
  </si>
  <si>
    <t>SEBRAE</t>
  </si>
  <si>
    <t>4.2</t>
  </si>
  <si>
    <t>Lucro</t>
  </si>
  <si>
    <t>13º Salário</t>
  </si>
  <si>
    <t>Adicional de Periculosidade</t>
  </si>
  <si>
    <t>Adicional de Insalubridade</t>
  </si>
  <si>
    <t>Adicional Noturno</t>
  </si>
  <si>
    <t>I</t>
  </si>
  <si>
    <t>2.1</t>
  </si>
  <si>
    <t>2.2</t>
  </si>
  <si>
    <t>GPS, FGTS e outras contribuições</t>
  </si>
  <si>
    <t>2.3</t>
  </si>
  <si>
    <t>Módulo 4 - Custo de Reposição do Profissional Ausente</t>
  </si>
  <si>
    <t>Quadro-Resumo do Módulo 4 - Custo de Reposição do Profissional Ausente</t>
  </si>
  <si>
    <t>QUADRO RESUMO DO CUSTO POR EMPREGADO</t>
  </si>
  <si>
    <t xml:space="preserve">Número do Processo: </t>
  </si>
  <si>
    <t xml:space="preserve">Número da Licitação: </t>
  </si>
  <si>
    <t>Data do Pregão:</t>
  </si>
  <si>
    <t>Descrição do Serviço:</t>
  </si>
  <si>
    <t>►</t>
  </si>
  <si>
    <t>DADOS COMPLEMENTARES PARA COMPOSIÇÃO DOS CUSTOS REFERENTE À MÃO-DE-OBRA</t>
  </si>
  <si>
    <t xml:space="preserve">Módulo 01 – Composição da Remuneração </t>
  </si>
  <si>
    <t>Valor da Remuneração</t>
  </si>
  <si>
    <t>Módulo 2 – Encargos e benefícios anuais, mensais e diários</t>
  </si>
  <si>
    <t>Submódulo 2.2 - Encargos Previdenciários (GPS), Fundo de Garantia por Tempo de Serviço (FGTS) e outras contribuições.</t>
  </si>
  <si>
    <t>Submódulo 2.3 – Benefícios Mensais e Diários</t>
  </si>
  <si>
    <t>Quadro resumo do Módulo 2 – Encargos e benefícios anuais, mensais e diário</t>
  </si>
  <si>
    <t>Módulo 3 – Provisão para rescisão</t>
  </si>
  <si>
    <t xml:space="preserve">Submódulo 4.1: Substituto nas Ausências Legais </t>
  </si>
  <si>
    <t xml:space="preserve">Submódulo 4.2 – Substituto na Intrajornada </t>
  </si>
  <si>
    <t>Módulo 05 – Insumos Diversos</t>
  </si>
  <si>
    <t>Total de Insumos Diversos</t>
  </si>
  <si>
    <t>Módulo 06 – Custos Indireto, Lucros e Tributos</t>
  </si>
  <si>
    <t>Total de Custos Indireto, Lucros e Tributos</t>
  </si>
  <si>
    <t>Mão-de-obra vinculada à execução contratual (valor por empregado)</t>
  </si>
  <si>
    <t>Subtotal (A+B+C+D+E)</t>
  </si>
  <si>
    <t>Valor total proposto por empregado</t>
  </si>
  <si>
    <t>3 – QUADRO RESUMO  – VALOR MENSAL DOS SERVIÇOS</t>
  </si>
  <si>
    <t>Valor Anual dos Serviços</t>
  </si>
  <si>
    <t>Ano do Acordo, Convenção ou Dissídio Coletivo</t>
  </si>
  <si>
    <t>Unidade de medida</t>
  </si>
  <si>
    <t>Salário Normativo da Categoria Profissional:</t>
  </si>
  <si>
    <t>Categoria profissional (vinculada a execução contratual)</t>
  </si>
  <si>
    <t>Data base da categoria</t>
  </si>
  <si>
    <t>Código Brasileiro de Ocupações - CBO</t>
  </si>
  <si>
    <t>Salário Base</t>
  </si>
  <si>
    <t>Adicional de Hora Noturna reduzida</t>
  </si>
  <si>
    <t xml:space="preserve">Outros (especificar) </t>
  </si>
  <si>
    <t xml:space="preserve">Férias + Adicional de férias </t>
  </si>
  <si>
    <t>SESI ou SESC</t>
  </si>
  <si>
    <t>SENAI ou SENAC</t>
  </si>
  <si>
    <t>Salário educação</t>
  </si>
  <si>
    <t>RAT</t>
  </si>
  <si>
    <t>Fundo Indenização Aposentadoria por Invalidez</t>
  </si>
  <si>
    <t>Funeral</t>
  </si>
  <si>
    <t>Benefícios Mensais e diários</t>
  </si>
  <si>
    <t>Aviso Prévio Indenizado</t>
  </si>
  <si>
    <t>Incidência do FGTS sobre Aviso Prévio Indenizado</t>
  </si>
  <si>
    <t>Aviso Prévio Trabalhado</t>
  </si>
  <si>
    <t>Incidência de GPS, FGTS e outras contribuições sobre o Aviso Prévio Trabalhado</t>
  </si>
  <si>
    <t>Substituto na Ausências Legais</t>
  </si>
  <si>
    <t>Ausência por acidente do trabalho</t>
  </si>
  <si>
    <t>Substituto na Afastamento Maternidade</t>
  </si>
  <si>
    <t>Auxílio Doença</t>
  </si>
  <si>
    <t>Substituto na cobertura de Intervalo para repouso ou alimentação</t>
  </si>
  <si>
    <t xml:space="preserve">Substituto nas Ausências Legais </t>
  </si>
  <si>
    <t xml:space="preserve">Substituto na Intrajornada </t>
  </si>
  <si>
    <t>Uniformes (custo mensal por empregado)</t>
  </si>
  <si>
    <t>Custos Indiretos / Despesas Administrativas</t>
  </si>
  <si>
    <t xml:space="preserve">MÓDULO 01 – Composição da Remuneração </t>
  </si>
  <si>
    <t>MÓDULO 02 – Encargos e benefícios anuais, mensais e diários</t>
  </si>
  <si>
    <t>MÓDULO 03 – Provisão para rescisao</t>
  </si>
  <si>
    <t>MÓDULO 04 – Custo de reposiçao do profissional ausente</t>
  </si>
  <si>
    <t>MÓDULO 05 – Insumos diversos</t>
  </si>
  <si>
    <t>MÓDULO 06 –  Custos Indireto, Lucros e Tributos</t>
  </si>
  <si>
    <t>PIS:</t>
  </si>
  <si>
    <t>COFINS:</t>
  </si>
  <si>
    <t>CPRB</t>
  </si>
  <si>
    <t>ISSQN:</t>
  </si>
  <si>
    <t>FAP:</t>
  </si>
  <si>
    <t>Qtde de postos
(E)</t>
  </si>
  <si>
    <t>Valor total do serviço
(F) = (D) x (E)</t>
  </si>
  <si>
    <t>1ª Repactuação</t>
  </si>
  <si>
    <t>Valor total do serviço</t>
  </si>
  <si>
    <t>2ª Repactuação</t>
  </si>
  <si>
    <t>Rio de Janeiro</t>
  </si>
  <si>
    <t>Posto</t>
  </si>
  <si>
    <t>Item</t>
  </si>
  <si>
    <t>Valor Mensal</t>
  </si>
  <si>
    <t>Descrição</t>
  </si>
  <si>
    <t>Quant. Postos</t>
  </si>
  <si>
    <t>Valor Anual</t>
  </si>
  <si>
    <t>ITEM</t>
  </si>
  <si>
    <t>QUANTIDADE DE EMPREGADOS</t>
  </si>
  <si>
    <t>QTDE</t>
  </si>
  <si>
    <t>CUSTO MENSAL</t>
  </si>
  <si>
    <t xml:space="preserve">Multa do FGTS sobre o Aviso Prévio Indenizado </t>
  </si>
  <si>
    <t xml:space="preserve">Multa do FGTS sobre o Aviso Prévio Trabalhado </t>
  </si>
  <si>
    <r>
      <t>13</t>
    </r>
    <r>
      <rPr>
        <vertAlign val="superscript"/>
        <sz val="11"/>
        <rFont val="Arial"/>
        <family val="2"/>
      </rPr>
      <t>o</t>
    </r>
    <r>
      <rPr>
        <sz val="11"/>
        <rFont val="Arial"/>
        <family val="2"/>
      </rPr>
      <t>. Salário, férias e adicional de férias</t>
    </r>
  </si>
  <si>
    <t>CLT art. 193 e segs ;CF art. 7º XXIII</t>
  </si>
  <si>
    <t>ANEXO III - PLANILHA DE CUSTO E FORMAÇÃO DE PREÇOS</t>
  </si>
  <si>
    <t>%</t>
  </si>
  <si>
    <t>Federais</t>
  </si>
  <si>
    <t>Municipais</t>
  </si>
  <si>
    <t>Tributos</t>
  </si>
  <si>
    <t>Município da prestação do serviço</t>
  </si>
  <si>
    <t>Valor proposto por empregado (B)
(B)</t>
  </si>
  <si>
    <t>Tipo de serviço (A)</t>
  </si>
  <si>
    <t>Empregados por posto (C)
(C)</t>
  </si>
  <si>
    <t>Valor  proposta por posto (D) = (B) x (C)</t>
  </si>
  <si>
    <r>
      <t>Submódulo 2.1 – 13</t>
    </r>
    <r>
      <rPr>
        <b/>
        <vertAlign val="superscript"/>
        <sz val="11"/>
        <rFont val="Arial"/>
        <family val="2"/>
      </rPr>
      <t>o</t>
    </r>
    <r>
      <rPr>
        <b/>
        <sz val="11"/>
        <rFont val="Arial"/>
        <family val="2"/>
      </rPr>
      <t>. (décimo terceiro) salário, férias e adicional de férias</t>
    </r>
  </si>
  <si>
    <t>Unidade</t>
  </si>
  <si>
    <t>Pacotes de 500 gramas</t>
  </si>
  <si>
    <t>Pacotes de 1 kilo</t>
  </si>
  <si>
    <t>União, Caravele ou similar</t>
  </si>
  <si>
    <t>-----------</t>
  </si>
  <si>
    <t>Frascos de 100 ml</t>
  </si>
  <si>
    <t>Zerocal, Adocyl ou similar</t>
  </si>
  <si>
    <t>Caixas com 10 unidades de sachês</t>
  </si>
  <si>
    <t>Chá Leão, Oetker ou similar</t>
  </si>
  <si>
    <t>Pacotes com no mínimo 110 gramas</t>
  </si>
  <si>
    <t>Piraquê, Baudduco ou similar</t>
  </si>
  <si>
    <t>Pacotes com no mínimo 140 gramas</t>
  </si>
  <si>
    <t>Pacotes com no mínimo 200 gramas</t>
  </si>
  <si>
    <t>Pacotes com no mínimo 170 gramas</t>
  </si>
  <si>
    <t>Pacotes com no mínimo 400 gramas</t>
  </si>
  <si>
    <t>Bon Gouter ou similar</t>
  </si>
  <si>
    <t>---------</t>
  </si>
  <si>
    <t>EQUIPAMENTOS E UTENSÍLIOS</t>
  </si>
  <si>
    <t>DESCRIÇÃO</t>
  </si>
  <si>
    <t>PREÇO</t>
  </si>
  <si>
    <t>VIDA ÚTIL (MESES)</t>
  </si>
  <si>
    <t>Conjunto com 02 (duas) Calças e 02 (dois) Jalecos com abertura frontal com fechamento de botão, 3 bolsos e detalhe de acabamento borda em tecido Oxford nas cores azul marinho</t>
  </si>
  <si>
    <t>Blusas branca manga curta, 100 % algodão</t>
  </si>
  <si>
    <t>Aventais na cor azul marinho em tecido Oxford com bolso (com logomarca e/ou nome da CONTRATADA)</t>
  </si>
  <si>
    <t xml:space="preserve"> Sapatos ou sapatilhas de antiderrapante, em couro, na cor preta;</t>
  </si>
  <si>
    <t>Toucas redinha com aba em tecido Oxford na cor branca</t>
  </si>
  <si>
    <t>Meias finas, tipo social em algodão, na cor preta</t>
  </si>
  <si>
    <t>UTENSÍLIOS DE COPA E COZINHA</t>
  </si>
  <si>
    <t>Garrafa de 1,8l</t>
  </si>
  <si>
    <t>Jarra de 2l</t>
  </si>
  <si>
    <t>Conjunto com 6 unidades</t>
  </si>
  <si>
    <t>CUSTO MENSAL COM UTENSÍLIOS DE COPA E COZINHA</t>
  </si>
  <si>
    <t>UN. DE MEDIDA</t>
  </si>
  <si>
    <t>CUSTO MENSAL COM EQUIPAMENTOS E UTENSÍLIOS</t>
  </si>
  <si>
    <t>CUSTO MENSAL COM UTENSÍLIOS DE COPA E COZINHA POR EMPREGADO</t>
  </si>
  <si>
    <t>CAFÉ EM PÓ, torrado e moído, Categoria Superior (Nivel de Qualidade minimo de 6,0 pontos, Classificação ABIC), conforme item 7.5.1</t>
  </si>
  <si>
    <t>AÇÚCAR refinado, em pacotes de 1kg</t>
  </si>
  <si>
    <t>COADOR DE CAFÉ de pano compatível da máquina de café, conforme item 7.6</t>
  </si>
  <si>
    <t>ADOÇANTE dietético líquido, em frascos transparentes de 100ml, O adoçante deverá ter Selo de Qualidade e Confiança da Associação Nacional de Atenção ao Diabetes – ANAD</t>
  </si>
  <si>
    <t>CHÁ de sabores variados (Camomila, Hortelã, Boldo, Erva Cidreira e Maracujá)</t>
  </si>
  <si>
    <t xml:space="preserve">Biscoito, salgado, TIPO DRINK, crocante inteiro, de boa qualidade, constando identificação do produto: marca, fabricante, data da fabricação, validade e lote. Validade de no mínimo 6 meses                                                                                                                                                                                </t>
  </si>
  <si>
    <t xml:space="preserve">Biscoito, doce, TIPO WAFER, sabores MORANGO, CHOCOLATE e LIMÃO crocante inteiro, de boa qualidade, constando identificação do produto: marca, fabricante, data da fabricação, validade de no mínimo 6 meses. </t>
  </si>
  <si>
    <t xml:space="preserve">Biscoito doce, TIPO MAISENA de boa qualidade, inteiros, constando identificação do produto: marca, fabricante, data da fabricação, validade e lote..  Validade de no mínimo 6 meses                                                                                        </t>
  </si>
  <si>
    <t xml:space="preserve">Biscoito, doce, linha CEREALE, Sabores:  Maça com Canela, Cacau, Leite com Granola e Castanha crocante inteiro, de boa qualidade, constando identificação do produto: marca, fabricante, data da fabricação, validade e lote. Validade de no mínimo 6 meses                                    </t>
  </si>
  <si>
    <t xml:space="preserve">Biscoito Doce, Tipo ROSQUINHA AMANTEIGADA, Sabores: CHOCOLATE e COCO. Crocante inteiro, de boa qualidade, constando identificação do produto: marca, fabricante, data da fabricação, validade e lote.  Validade de no mínimo 6 meses               </t>
  </si>
  <si>
    <t>Biscoito, Salgado, Tipo APERITIVO SALGADO Sabores: QUEIJO SUIÇO e PARMESSÃO. Crocante inteiro, de boa qualidade, constando identificação do produto: marca, fabricante, data da fabricação, validade e lote.  Validade de no mínimo 6 meses                 </t>
  </si>
  <si>
    <t xml:space="preserve">Biscoito, doce tipo Artesanal AMANTEIGADOS CASADINHO COM GOIABINHA, macio, de boa qualidade, constando identificação do produto: marca, fabricante, data da fabricação, validade e lote. Validade de no mínimo 6 meses               </t>
  </si>
  <si>
    <t xml:space="preserve">Biscoito, salgado, tipo CREAM CRACKER, crocante inteiro, de boa qualidade, constando identificação do produto: marca, fabricante, data da fabricação, validade e lote.  Validade de no mínimo 6 meses                                                                                                                                                                             </t>
  </si>
  <si>
    <t>MARCA DE REFERÊNCIA</t>
  </si>
  <si>
    <t>Pilão, Melitta, 3 Corações ou simular</t>
  </si>
  <si>
    <t>GÊNEROS DE ALIMENTAÇÃO</t>
  </si>
  <si>
    <t>GARRAFA TÉRMICA em Inox – Bomba de Pressão capacidade 1,8 litro.</t>
  </si>
  <si>
    <t>GARRAFA TÉRMICA em Inox – Bomba de Pressão capacidade 1 litro.</t>
  </si>
  <si>
    <t xml:space="preserve">AÇUCAREIRO INOX com tampa de capacidade mínima de 400 gramas </t>
  </si>
  <si>
    <t>BULE DE INOX com Bico longo capacidade mínima de 450 ml</t>
  </si>
  <si>
    <t>COLHER PARA CAFÉ – Inox</t>
  </si>
  <si>
    <t xml:space="preserve">XICARAS COM PIRES PARA CHÁ branca, lisa, com capacidade aproximadamente de 100 ml e porcelana. </t>
  </si>
  <si>
    <t>XICARAS COM PIRES PARA CAFÉ branca, lisa, com capacidade aproximadamente de 60 ml e porcelana</t>
  </si>
  <si>
    <t xml:space="preserve">TOALHAS DE MESA em material 100% poliéster, retangular no tamanho aproximado 1,40 x 210 cm.  </t>
  </si>
  <si>
    <t xml:space="preserve">CONJUNTO DE COPOS LONGO de vidro capacidade mínima 400 ml </t>
  </si>
  <si>
    <t>PORTA COPOS (apoio) em aço inox</t>
  </si>
  <si>
    <t>JARRAS DE ÁGUA DE VIDRO transparente capacidade para 2 litros</t>
  </si>
  <si>
    <t>BOMBONIERE DE VIDRO com tampa de no mínimo 20 cm – Modelo Maracanã</t>
  </si>
  <si>
    <t>ESCORREDOR DE LOUÇAS em aço inox</t>
  </si>
  <si>
    <t>CAFETEIRA INDUSTRIAL, capacidade mínima de 8 litros, com 1(um) reservatório, termostato regulável, tensão de 220 volts, amperagem 15 A e consumo de 1300 W</t>
  </si>
  <si>
    <t>CARRINHO DE USO DA COPA em polipropileno para servir café e transporta as garrafas térmicas, com 02 alças de movimentação tipo guidão, medidas aproximadas: altura 96 cm, largura 86 cm, profundidade 47 cm e capacidade de 90 kg. Características adicionais: 03 prateleiras moldadas, 01 alças em ambos os lados e compacto para facilitar o manuseio, com 04 rodas giratórias para facilitar o deslocamento.</t>
  </si>
  <si>
    <t>CUSTO MENSAL COM GÊNEROS DE ALIMENTAÇÃO</t>
  </si>
  <si>
    <t>CUSTO MENSAL COM GÊNEROS DE ALIMENTAÇÃO POR EMPREGADO</t>
  </si>
  <si>
    <t>CUSTO MENSAL COM EQUIPAMENTOS E UTENSÍLIOS POR EMPREGADO</t>
  </si>
  <si>
    <t>QTDE MENSAL</t>
  </si>
  <si>
    <t>UNIFORME</t>
  </si>
  <si>
    <t>CUSTO MENSAL COM UNIFORMES</t>
  </si>
  <si>
    <t>TOTAL</t>
  </si>
  <si>
    <t>Serviço de copeiragem</t>
  </si>
  <si>
    <t>2022/000024</t>
  </si>
  <si>
    <t>Pregão Eletrônico nº 08/2022</t>
  </si>
  <si>
    <t>Serviços de copeiragem</t>
  </si>
  <si>
    <t>2021/2022</t>
  </si>
  <si>
    <t>01/03</t>
  </si>
  <si>
    <t>5134-25</t>
  </si>
  <si>
    <t>Copeiro</t>
  </si>
  <si>
    <t>Desconto</t>
  </si>
  <si>
    <t>Dias</t>
  </si>
  <si>
    <t>Valor</t>
  </si>
  <si>
    <t>Triênio</t>
  </si>
  <si>
    <t>Assistência Médica e Familiar (Cláusula 26ª CCT)</t>
  </si>
  <si>
    <t>Odontológico (Cláusula 27ª CCT)</t>
  </si>
  <si>
    <t>Auxílio Refeição/ Alimentação (Cláusula 26ª CCT)</t>
  </si>
  <si>
    <t>COFINS</t>
  </si>
  <si>
    <t>Seguro de vida em grupo</t>
  </si>
  <si>
    <t>Benefício Social Familiar (Cláusula 29ª CCT)</t>
  </si>
  <si>
    <t>Transporte (Cláusula 24ª CCT)</t>
  </si>
  <si>
    <t>Substituto na Licença Paternidade</t>
  </si>
  <si>
    <t>Substituto na Cobertura de Férias</t>
  </si>
  <si>
    <t>Equipamentos e Utensílios (custo mensal por empregado)</t>
  </si>
  <si>
    <t>Gêneros de Alimentação (custo mensal por empregado)</t>
  </si>
  <si>
    <t>Utensílios de Copa e Cozinha (custo mensal por empregado)</t>
  </si>
  <si>
    <t>Nº de registro no MTE</t>
  </si>
  <si>
    <t>RJ000713/2021</t>
  </si>
  <si>
    <t>Número de meses de execução contratual</t>
  </si>
  <si>
    <t>Quantidade total a contratar (em função da unidade de medida)</t>
  </si>
  <si>
    <t>CUSTO MENSAL COM UNIFORMES POR EMPREGADO</t>
  </si>
  <si>
    <t>8 de julho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</si>
</sst>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 R$ &quot;#,##0.00\ ;&quot; R$ (&quot;#,##0.00\);&quot; R$ -&quot;#\ ;@\ "/>
    <numFmt numFmtId="166" formatCode="00"/>
    <numFmt numFmtId="167" formatCode="[$R$-416]\ #,##0.00;[Red]\-[$R$-416]\ #,##0.00"/>
    <numFmt numFmtId="168" formatCode="mm/yy"/>
    <numFmt numFmtId="169" formatCode="_(&quot;R$ &quot;* #,##0.00_);_(&quot;R$ &quot;* \(#,##0.00\);_(&quot;R$ &quot;* \-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84D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color rgb="FF000000"/>
      <name val="Arial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  <charset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rgb="FFFFFF00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rgb="FFCCFFFF"/>
      </patternFill>
    </fill>
    <fill>
      <patternFill patternType="solid">
        <fgColor theme="3" tint="0.79998168889431442"/>
        <bgColor rgb="FFCCFFFF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3" tint="0.59999389629810485"/>
        <bgColor rgb="FFCCFFFF"/>
      </patternFill>
    </fill>
    <fill>
      <patternFill patternType="solid">
        <fgColor theme="0"/>
        <bgColor rgb="FFCCFFFF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4586"/>
      </left>
      <right/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/>
      <top/>
      <bottom/>
      <diagonal/>
    </border>
    <border>
      <left style="double">
        <color rgb="FF004586"/>
      </left>
      <right style="thin">
        <color auto="1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/>
      <top style="double">
        <color rgb="FF004586"/>
      </top>
      <bottom/>
      <diagonal/>
    </border>
    <border>
      <left style="double">
        <color rgb="FF004586"/>
      </left>
      <right/>
      <top/>
      <bottom style="double">
        <color rgb="FF004586"/>
      </bottom>
      <diagonal/>
    </border>
    <border>
      <left style="double">
        <color rgb="FF004586"/>
      </left>
      <right style="double">
        <color rgb="FF004586"/>
      </right>
      <top style="double">
        <color rgb="FF004586"/>
      </top>
      <bottom/>
      <diagonal/>
    </border>
    <border>
      <left style="double">
        <color rgb="FF004586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/>
      <right/>
      <top/>
      <bottom style="double">
        <color rgb="FF004586"/>
      </bottom>
      <diagonal/>
    </border>
    <border>
      <left/>
      <right/>
      <top style="double">
        <color rgb="FF004586"/>
      </top>
      <bottom style="double">
        <color rgb="FF004586"/>
      </bottom>
      <diagonal/>
    </border>
    <border>
      <left/>
      <right/>
      <top style="double">
        <color rgb="FF004586"/>
      </top>
      <bottom/>
      <diagonal/>
    </border>
    <border>
      <left style="hair">
        <color auto="1"/>
      </left>
      <right style="hair">
        <color auto="1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/>
      <right style="thin">
        <color auto="1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 style="thin">
        <color auto="1"/>
      </right>
      <top style="double">
        <color rgb="FF004586"/>
      </top>
      <bottom style="double">
        <color rgb="FF004586"/>
      </bottom>
      <diagonal/>
    </border>
    <border>
      <left style="thin">
        <color rgb="FF004586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 style="thin">
        <color rgb="FF004586"/>
      </left>
      <right/>
      <top style="double">
        <color rgb="FF004586"/>
      </top>
      <bottom style="double">
        <color rgb="FF004586"/>
      </bottom>
      <diagonal/>
    </border>
    <border>
      <left/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/>
      <top style="double">
        <color rgb="FF004586"/>
      </top>
      <bottom style="double">
        <color rgb="FF004586"/>
      </bottom>
      <diagonal/>
    </border>
    <border>
      <left/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thin">
        <color rgb="FF004586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 style="double">
        <color rgb="FF004586"/>
      </right>
      <top/>
      <bottom/>
      <diagonal/>
    </border>
    <border>
      <left style="double">
        <color rgb="FF004586"/>
      </left>
      <right style="double">
        <color rgb="FF004586"/>
      </right>
      <top/>
      <bottom style="double">
        <color rgb="FF004586"/>
      </bottom>
      <diagonal/>
    </border>
    <border>
      <left/>
      <right style="double">
        <color rgb="FF004586"/>
      </right>
      <top style="double">
        <color rgb="FF004586"/>
      </top>
      <bottom/>
      <diagonal/>
    </border>
    <border>
      <left/>
      <right style="double">
        <color rgb="FF004586"/>
      </right>
      <top/>
      <bottom/>
      <diagonal/>
    </border>
    <border>
      <left style="thin">
        <color auto="1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/>
      <right style="double">
        <color rgb="FF004586"/>
      </right>
      <top/>
      <bottom style="double">
        <color rgb="FF00458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4586"/>
      </left>
      <right style="thin">
        <color auto="1"/>
      </right>
      <top style="double">
        <color rgb="FF004586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13" fillId="0" borderId="0"/>
    <xf numFmtId="169" fontId="13" fillId="0" borderId="0" applyBorder="0" applyProtection="0"/>
  </cellStyleXfs>
  <cellXfs count="228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5" fillId="2" borderId="29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" fontId="7" fillId="4" borderId="6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7" fillId="4" borderId="2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44" fontId="8" fillId="4" borderId="6" xfId="0" applyNumberFormat="1" applyFont="1" applyFill="1" applyBorder="1" applyAlignment="1">
      <alignment horizontal="center" vertical="center"/>
    </xf>
    <xf numFmtId="167" fontId="8" fillId="4" borderId="6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168" fontId="8" fillId="4" borderId="6" xfId="0" applyNumberFormat="1" applyFont="1" applyFill="1" applyBorder="1" applyAlignment="1">
      <alignment horizontal="center" vertical="center"/>
    </xf>
    <xf numFmtId="168" fontId="8" fillId="4" borderId="30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vertical="center"/>
    </xf>
    <xf numFmtId="44" fontId="8" fillId="0" borderId="6" xfId="0" applyNumberFormat="1" applyFont="1" applyBorder="1" applyAlignment="1">
      <alignment horizontal="center" vertical="center"/>
    </xf>
    <xf numFmtId="167" fontId="8" fillId="0" borderId="6" xfId="0" applyNumberFormat="1" applyFont="1" applyBorder="1" applyAlignment="1">
      <alignment horizontal="center" vertical="center"/>
    </xf>
    <xf numFmtId="167" fontId="4" fillId="3" borderId="6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0" fontId="5" fillId="0" borderId="14" xfId="0" applyNumberFormat="1" applyFont="1" applyBorder="1" applyAlignment="1">
      <alignment horizontal="center" vertical="center"/>
    </xf>
    <xf numFmtId="44" fontId="5" fillId="0" borderId="6" xfId="0" applyNumberFormat="1" applyFont="1" applyBorder="1" applyAlignment="1">
      <alignment horizontal="center" vertical="center"/>
    </xf>
    <xf numFmtId="167" fontId="5" fillId="0" borderId="6" xfId="0" applyNumberFormat="1" applyFont="1" applyBorder="1" applyAlignment="1">
      <alignment horizontal="center" vertical="center"/>
    </xf>
    <xf numFmtId="10" fontId="8" fillId="0" borderId="21" xfId="0" applyNumberFormat="1" applyFont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9" fontId="5" fillId="4" borderId="14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0" fontId="5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7" fontId="7" fillId="3" borderId="6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10" fontId="8" fillId="0" borderId="6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167" fontId="4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166" fontId="5" fillId="0" borderId="20" xfId="0" applyNumberFormat="1" applyFont="1" applyBorder="1" applyAlignment="1">
      <alignment horizontal="center" vertical="center"/>
    </xf>
    <xf numFmtId="44" fontId="5" fillId="0" borderId="25" xfId="0" applyNumberFormat="1" applyFont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6" fillId="9" borderId="8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44" fontId="4" fillId="9" borderId="6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left" vertical="center"/>
    </xf>
    <xf numFmtId="10" fontId="4" fillId="9" borderId="14" xfId="0" applyNumberFormat="1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10" fontId="4" fillId="8" borderId="6" xfId="0" applyNumberFormat="1" applyFont="1" applyFill="1" applyBorder="1" applyAlignment="1">
      <alignment horizontal="center" vertical="center"/>
    </xf>
    <xf numFmtId="44" fontId="4" fillId="8" borderId="6" xfId="0" applyNumberFormat="1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44" fontId="4" fillId="8" borderId="24" xfId="0" applyNumberFormat="1" applyFont="1" applyFill="1" applyBorder="1" applyAlignment="1">
      <alignment horizontal="center" vertical="center"/>
    </xf>
    <xf numFmtId="44" fontId="7" fillId="8" borderId="6" xfId="0" applyNumberFormat="1" applyFont="1" applyFill="1" applyBorder="1" applyAlignment="1">
      <alignment horizontal="center" vertical="center"/>
    </xf>
    <xf numFmtId="44" fontId="7" fillId="6" borderId="6" xfId="0" applyNumberFormat="1" applyFont="1" applyFill="1" applyBorder="1" applyAlignment="1">
      <alignment horizontal="center" vertical="center"/>
    </xf>
    <xf numFmtId="10" fontId="4" fillId="6" borderId="6" xfId="0" applyNumberFormat="1" applyFont="1" applyFill="1" applyBorder="1" applyAlignment="1">
      <alignment horizontal="center" vertical="center"/>
    </xf>
    <xf numFmtId="44" fontId="4" fillId="8" borderId="6" xfId="0" applyNumberFormat="1" applyFont="1" applyFill="1" applyBorder="1" applyAlignment="1">
      <alignment horizontal="center" vertical="center" wrapText="1"/>
    </xf>
    <xf numFmtId="0" fontId="4" fillId="9" borderId="33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165" fontId="4" fillId="8" borderId="9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vertical="center"/>
    </xf>
    <xf numFmtId="0" fontId="4" fillId="9" borderId="6" xfId="0" applyFont="1" applyFill="1" applyBorder="1" applyAlignment="1">
      <alignment vertical="center"/>
    </xf>
    <xf numFmtId="0" fontId="4" fillId="9" borderId="14" xfId="0" applyFont="1" applyFill="1" applyBorder="1" applyAlignment="1">
      <alignment vertical="center"/>
    </xf>
    <xf numFmtId="44" fontId="8" fillId="0" borderId="6" xfId="5" applyFont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15" fillId="0" borderId="1" xfId="6" applyFont="1" applyBorder="1" applyAlignment="1">
      <alignment horizontal="center" vertical="center" wrapText="1"/>
    </xf>
    <xf numFmtId="0" fontId="15" fillId="0" borderId="1" xfId="6" applyFont="1" applyBorder="1" applyAlignment="1">
      <alignment horizontal="justify" vertical="center" wrapText="1"/>
    </xf>
    <xf numFmtId="44" fontId="15" fillId="0" borderId="1" xfId="6" applyNumberFormat="1" applyFont="1" applyBorder="1" applyAlignment="1">
      <alignment horizontal="center" vertical="center" wrapText="1"/>
    </xf>
    <xf numFmtId="0" fontId="17" fillId="0" borderId="0" xfId="0" applyFont="1"/>
    <xf numFmtId="0" fontId="14" fillId="6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4" fontId="15" fillId="0" borderId="1" xfId="7" applyNumberFormat="1" applyFont="1" applyBorder="1" applyAlignment="1">
      <alignment horizontal="center" vertical="center"/>
    </xf>
    <xf numFmtId="44" fontId="17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44" fontId="16" fillId="5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justify" vertical="center" wrapText="1"/>
    </xf>
    <xf numFmtId="8" fontId="15" fillId="0" borderId="1" xfId="5" applyNumberFormat="1" applyFont="1" applyBorder="1" applyAlignment="1">
      <alignment horizontal="center" vertical="center" wrapText="1"/>
    </xf>
    <xf numFmtId="0" fontId="15" fillId="0" borderId="1" xfId="5" applyNumberFormat="1" applyFont="1" applyBorder="1" applyAlignment="1">
      <alignment horizontal="center" vertical="center" wrapText="1"/>
    </xf>
    <xf numFmtId="44" fontId="15" fillId="0" borderId="1" xfId="5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center" vertical="center" wrapText="1"/>
    </xf>
    <xf numFmtId="44" fontId="15" fillId="0" borderId="1" xfId="5" applyNumberFormat="1" applyFont="1" applyBorder="1" applyAlignment="1">
      <alignment horizontal="center" vertical="center" wrapText="1"/>
    </xf>
    <xf numFmtId="44" fontId="17" fillId="0" borderId="32" xfId="0" applyNumberFormat="1" applyFont="1" applyBorder="1" applyAlignment="1">
      <alignment horizontal="center" vertical="center"/>
    </xf>
    <xf numFmtId="44" fontId="15" fillId="0" borderId="1" xfId="5" applyFont="1" applyBorder="1" applyAlignment="1">
      <alignment horizontal="justify" vertical="center" wrapText="1"/>
    </xf>
    <xf numFmtId="44" fontId="17" fillId="0" borderId="1" xfId="5" applyFont="1" applyBorder="1" applyAlignment="1">
      <alignment horizontal="center" vertical="center"/>
    </xf>
    <xf numFmtId="0" fontId="15" fillId="0" borderId="1" xfId="6" applyFont="1" applyBorder="1" applyAlignment="1">
      <alignment horizontal="justify" wrapText="1"/>
    </xf>
    <xf numFmtId="0" fontId="15" fillId="0" borderId="1" xfId="6" applyFont="1" applyBorder="1" applyAlignment="1">
      <alignment horizontal="left" vertical="center" wrapText="1"/>
    </xf>
    <xf numFmtId="0" fontId="17" fillId="0" borderId="1" xfId="5" applyNumberFormat="1" applyFont="1" applyBorder="1" applyAlignment="1">
      <alignment horizontal="center" vertical="center"/>
    </xf>
    <xf numFmtId="44" fontId="16" fillId="5" borderId="1" xfId="5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4" fontId="5" fillId="0" borderId="6" xfId="0" applyNumberFormat="1" applyFont="1" applyBorder="1" applyAlignment="1">
      <alignment vertical="center"/>
    </xf>
    <xf numFmtId="9" fontId="5" fillId="0" borderId="6" xfId="0" applyNumberFormat="1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1" fontId="17" fillId="0" borderId="1" xfId="0" applyNumberFormat="1" applyFont="1" applyFill="1" applyBorder="1" applyAlignment="1">
      <alignment horizontal="center" vertical="center"/>
    </xf>
    <xf numFmtId="44" fontId="17" fillId="0" borderId="1" xfId="5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44" fontId="20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/>
    </xf>
    <xf numFmtId="43" fontId="17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43" fontId="21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/>
    <xf numFmtId="44" fontId="21" fillId="6" borderId="0" xfId="5" applyFont="1" applyFill="1" applyBorder="1" applyAlignment="1">
      <alignment horizontal="center" vertical="center"/>
    </xf>
    <xf numFmtId="0" fontId="4" fillId="0" borderId="9" xfId="0" applyFont="1" applyBorder="1" applyAlignment="1">
      <alignment horizontal="justify" vertical="top" wrapText="1"/>
    </xf>
    <xf numFmtId="0" fontId="4" fillId="0" borderId="15" xfId="0" applyFont="1" applyBorder="1" applyAlignment="1">
      <alignment horizontal="justify" vertical="top" wrapText="1"/>
    </xf>
    <xf numFmtId="0" fontId="4" fillId="0" borderId="28" xfId="0" applyFont="1" applyBorder="1" applyAlignment="1">
      <alignment horizontal="justify" vertical="top" wrapText="1"/>
    </xf>
    <xf numFmtId="0" fontId="4" fillId="10" borderId="5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4" fillId="9" borderId="16" xfId="0" applyFont="1" applyFill="1" applyBorder="1" applyAlignment="1">
      <alignment horizontal="righ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4" fillId="9" borderId="5" xfId="0" applyFont="1" applyFill="1" applyBorder="1" applyAlignment="1">
      <alignment horizontal="right" vertical="center"/>
    </xf>
    <xf numFmtId="0" fontId="4" fillId="9" borderId="14" xfId="0" applyFont="1" applyFill="1" applyBorder="1" applyAlignment="1">
      <alignment horizontal="right" vertical="center"/>
    </xf>
    <xf numFmtId="0" fontId="4" fillId="9" borderId="24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justify" vertical="top" wrapText="1"/>
    </xf>
    <xf numFmtId="0" fontId="4" fillId="2" borderId="15" xfId="0" applyFont="1" applyFill="1" applyBorder="1" applyAlignment="1">
      <alignment horizontal="justify" vertical="top" wrapText="1"/>
    </xf>
    <xf numFmtId="0" fontId="4" fillId="2" borderId="28" xfId="0" applyFont="1" applyFill="1" applyBorder="1" applyAlignment="1">
      <alignment horizontal="justify" vertical="top" wrapText="1"/>
    </xf>
    <xf numFmtId="0" fontId="5" fillId="2" borderId="2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justify" vertical="top" wrapText="1"/>
    </xf>
    <xf numFmtId="0" fontId="5" fillId="2" borderId="14" xfId="0" applyFont="1" applyFill="1" applyBorder="1" applyAlignment="1">
      <alignment horizontal="justify" vertical="top"/>
    </xf>
    <xf numFmtId="0" fontId="5" fillId="2" borderId="24" xfId="0" applyFont="1" applyFill="1" applyBorder="1" applyAlignment="1">
      <alignment horizontal="justify" vertical="top"/>
    </xf>
    <xf numFmtId="0" fontId="12" fillId="7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justify" vertical="top" wrapText="1"/>
    </xf>
    <xf numFmtId="0" fontId="5" fillId="2" borderId="15" xfId="0" applyFont="1" applyFill="1" applyBorder="1" applyAlignment="1">
      <alignment horizontal="justify" vertical="top" wrapText="1"/>
    </xf>
    <xf numFmtId="0" fontId="5" fillId="2" borderId="28" xfId="0" applyFont="1" applyFill="1" applyBorder="1" applyAlignment="1">
      <alignment horizontal="justify" vertical="top" wrapText="1"/>
    </xf>
    <xf numFmtId="0" fontId="5" fillId="4" borderId="23" xfId="1" applyNumberFormat="1" applyFont="1" applyFill="1" applyBorder="1" applyAlignment="1">
      <alignment horizontal="center" vertical="center"/>
    </xf>
    <xf numFmtId="0" fontId="5" fillId="4" borderId="14" xfId="1" applyNumberFormat="1" applyFont="1" applyFill="1" applyBorder="1" applyAlignment="1">
      <alignment horizontal="center" vertical="center"/>
    </xf>
    <xf numFmtId="0" fontId="5" fillId="4" borderId="18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9" fontId="5" fillId="2" borderId="23" xfId="0" applyNumberFormat="1" applyFont="1" applyFill="1" applyBorder="1" applyAlignment="1">
      <alignment horizontal="center" vertical="center"/>
    </xf>
    <xf numFmtId="9" fontId="5" fillId="2" borderId="14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justify" vertical="top"/>
    </xf>
    <xf numFmtId="0" fontId="4" fillId="0" borderId="28" xfId="0" applyFont="1" applyBorder="1" applyAlignment="1">
      <alignment horizontal="justify" vertical="top"/>
    </xf>
    <xf numFmtId="0" fontId="4" fillId="8" borderId="5" xfId="0" applyFont="1" applyFill="1" applyBorder="1" applyAlignment="1">
      <alignment horizontal="right" vertical="center"/>
    </xf>
    <xf numFmtId="0" fontId="4" fillId="8" borderId="14" xfId="0" applyFont="1" applyFill="1" applyBorder="1" applyAlignment="1">
      <alignment horizontal="right" vertical="center"/>
    </xf>
    <xf numFmtId="0" fontId="4" fillId="8" borderId="24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10" fontId="4" fillId="0" borderId="9" xfId="0" applyNumberFormat="1" applyFont="1" applyBorder="1" applyAlignment="1">
      <alignment horizontal="justify" vertical="top" wrapText="1"/>
    </xf>
    <xf numFmtId="0" fontId="4" fillId="8" borderId="11" xfId="0" applyFont="1" applyFill="1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4" fillId="6" borderId="14" xfId="0" applyFont="1" applyFill="1" applyBorder="1" applyAlignment="1">
      <alignment horizontal="right" vertical="center"/>
    </xf>
    <xf numFmtId="0" fontId="4" fillId="6" borderId="24" xfId="0" applyFont="1" applyFill="1" applyBorder="1" applyAlignment="1">
      <alignment horizontal="right" vertical="center"/>
    </xf>
    <xf numFmtId="10" fontId="7" fillId="0" borderId="11" xfId="0" applyNumberFormat="1" applyFont="1" applyFill="1" applyBorder="1" applyAlignment="1">
      <alignment horizontal="center" vertical="center"/>
    </xf>
    <xf numFmtId="10" fontId="7" fillId="0" borderId="26" xfId="0" applyNumberFormat="1" applyFont="1" applyFill="1" applyBorder="1" applyAlignment="1">
      <alignment horizontal="center" vertical="center"/>
    </xf>
    <xf numFmtId="10" fontId="7" fillId="0" borderId="27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5" fillId="11" borderId="26" xfId="0" applyFont="1" applyFill="1" applyBorder="1" applyAlignment="1">
      <alignment horizontal="center" vertical="center"/>
    </xf>
    <xf numFmtId="0" fontId="5" fillId="11" borderId="2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8" borderId="5" xfId="0" applyFont="1" applyFill="1" applyBorder="1" applyAlignment="1">
      <alignment horizontal="right" vertical="center" wrapText="1"/>
    </xf>
    <xf numFmtId="0" fontId="4" fillId="8" borderId="14" xfId="0" applyFont="1" applyFill="1" applyBorder="1" applyAlignment="1">
      <alignment horizontal="right" vertical="center" wrapText="1"/>
    </xf>
    <xf numFmtId="0" fontId="4" fillId="8" borderId="24" xfId="0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5" fontId="5" fillId="0" borderId="20" xfId="0" applyNumberFormat="1" applyFont="1" applyBorder="1" applyAlignment="1">
      <alignment horizontal="center" vertical="center"/>
    </xf>
    <xf numFmtId="166" fontId="5" fillId="0" borderId="20" xfId="0" applyNumberFormat="1" applyFont="1" applyBorder="1" applyAlignment="1">
      <alignment horizontal="center" vertical="center"/>
    </xf>
    <xf numFmtId="166" fontId="5" fillId="0" borderId="22" xfId="0" applyNumberFormat="1" applyFont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6" fillId="5" borderId="2" xfId="0" applyFont="1" applyFill="1" applyBorder="1" applyAlignment="1">
      <alignment horizontal="right" vertical="center"/>
    </xf>
    <xf numFmtId="0" fontId="16" fillId="5" borderId="3" xfId="0" applyFont="1" applyFill="1" applyBorder="1" applyAlignment="1">
      <alignment horizontal="right" vertical="center"/>
    </xf>
    <xf numFmtId="0" fontId="16" fillId="5" borderId="4" xfId="0" applyFont="1" applyFill="1" applyBorder="1" applyAlignment="1">
      <alignment horizontal="right" vertical="center"/>
    </xf>
    <xf numFmtId="0" fontId="18" fillId="5" borderId="2" xfId="0" applyFont="1" applyFill="1" applyBorder="1" applyAlignment="1">
      <alignment horizontal="right" vertical="center"/>
    </xf>
    <xf numFmtId="0" fontId="18" fillId="5" borderId="3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8" fillId="5" borderId="1" xfId="0" applyFont="1" applyFill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21" fillId="6" borderId="0" xfId="0" applyFont="1" applyFill="1" applyBorder="1" applyAlignment="1">
      <alignment horizontal="right" vertical="center"/>
    </xf>
    <xf numFmtId="0" fontId="16" fillId="5" borderId="0" xfId="0" applyFont="1" applyFill="1" applyBorder="1" applyAlignment="1">
      <alignment horizontal="center" vertical="center" wrapText="1"/>
    </xf>
  </cellXfs>
  <cellStyles count="8">
    <cellStyle name="Moeda" xfId="5" builtinId="4"/>
    <cellStyle name="Moeda 2" xfId="2" xr:uid="{00000000-0005-0000-0000-000001000000}"/>
    <cellStyle name="Moeda 3" xfId="7" xr:uid="{3CF84C0C-58AB-4EDA-A889-43C5926DD1E0}"/>
    <cellStyle name="Normal" xfId="0" builtinId="0"/>
    <cellStyle name="Normal 2" xfId="3" xr:uid="{00000000-0005-0000-0000-000003000000}"/>
    <cellStyle name="Normal 3" xfId="4" xr:uid="{00000000-0005-0000-0000-000004000000}"/>
    <cellStyle name="Normal 4" xfId="6" xr:uid="{C8E3FB6A-88E6-48DD-AC95-4B67B324CA6C}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  <pageSetUpPr fitToPage="1"/>
  </sheetPr>
  <dimension ref="A1:N124"/>
  <sheetViews>
    <sheetView tabSelected="1" view="pageBreakPreview" topLeftCell="A4" zoomScale="90" zoomScaleNormal="78" zoomScaleSheetLayoutView="90" workbookViewId="0">
      <selection activeCell="N9" sqref="N9"/>
    </sheetView>
  </sheetViews>
  <sheetFormatPr defaultColWidth="8.7109375" defaultRowHeight="14.25" x14ac:dyDescent="0.2"/>
  <cols>
    <col min="1" max="11" width="12.42578125" style="1" customWidth="1"/>
    <col min="12" max="12" width="18.140625" style="1" bestFit="1" customWidth="1"/>
    <col min="13" max="13" width="27.28515625" style="1" customWidth="1"/>
    <col min="14" max="14" width="24" style="1" customWidth="1"/>
    <col min="15" max="1023" width="12.42578125" style="1" customWidth="1"/>
    <col min="1024" max="16384" width="8.7109375" style="1"/>
  </cols>
  <sheetData>
    <row r="1" spans="1:14" s="2" customFormat="1" ht="21.95" customHeight="1" thickTop="1" thickBot="1" x14ac:dyDescent="0.3">
      <c r="A1" s="126" t="s">
        <v>113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8"/>
    </row>
    <row r="2" spans="1:14" s="2" customFormat="1" ht="21.95" customHeight="1" thickTop="1" thickBot="1" x14ac:dyDescent="0.3">
      <c r="A2" s="63" t="s">
        <v>28</v>
      </c>
      <c r="B2" s="65"/>
      <c r="C2" s="65"/>
      <c r="D2" s="129" t="s">
        <v>198</v>
      </c>
      <c r="E2" s="130"/>
      <c r="F2" s="130"/>
      <c r="G2" s="130"/>
      <c r="H2" s="130"/>
      <c r="I2" s="130"/>
      <c r="J2" s="130"/>
      <c r="K2" s="130"/>
      <c r="L2" s="130"/>
    </row>
    <row r="3" spans="1:14" s="2" customFormat="1" ht="21.95" customHeight="1" thickTop="1" thickBot="1" x14ac:dyDescent="0.3">
      <c r="A3" s="63" t="s">
        <v>29</v>
      </c>
      <c r="B3" s="65"/>
      <c r="C3" s="65"/>
      <c r="D3" s="129" t="s">
        <v>199</v>
      </c>
      <c r="E3" s="130"/>
      <c r="F3" s="130"/>
      <c r="G3" s="130"/>
      <c r="H3" s="130"/>
      <c r="I3" s="130"/>
      <c r="J3" s="130"/>
      <c r="K3" s="130"/>
      <c r="L3" s="130"/>
    </row>
    <row r="4" spans="1:14" s="2" customFormat="1" ht="21.95" customHeight="1" thickTop="1" thickBot="1" x14ac:dyDescent="0.3">
      <c r="A4" s="63" t="s">
        <v>30</v>
      </c>
      <c r="B4" s="65"/>
      <c r="C4" s="65"/>
      <c r="D4" s="129" t="s">
        <v>226</v>
      </c>
      <c r="E4" s="130"/>
      <c r="F4" s="130"/>
      <c r="G4" s="130"/>
      <c r="H4" s="130"/>
      <c r="I4" s="130"/>
      <c r="J4" s="130"/>
      <c r="K4" s="130"/>
      <c r="L4" s="130"/>
    </row>
    <row r="5" spans="1:14" s="2" customFormat="1" ht="21.95" customHeight="1" thickTop="1" thickBot="1" x14ac:dyDescent="0.3">
      <c r="A5" s="64" t="s">
        <v>31</v>
      </c>
      <c r="B5" s="63"/>
      <c r="C5" s="65"/>
      <c r="D5" s="129" t="s">
        <v>200</v>
      </c>
      <c r="E5" s="130"/>
      <c r="F5" s="130"/>
      <c r="G5" s="130"/>
      <c r="H5" s="130"/>
      <c r="I5" s="130"/>
      <c r="J5" s="130"/>
      <c r="K5" s="130"/>
      <c r="L5" s="130"/>
    </row>
    <row r="6" spans="1:14" s="2" customFormat="1" ht="21.95" customHeight="1" thickTop="1" thickBot="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3"/>
    </row>
    <row r="7" spans="1:14" s="2" customFormat="1" ht="21.95" customHeight="1" thickTop="1" thickBot="1" x14ac:dyDescent="0.3">
      <c r="A7" s="43" t="s">
        <v>32</v>
      </c>
      <c r="B7" s="6" t="s">
        <v>118</v>
      </c>
      <c r="C7" s="6"/>
      <c r="D7" s="6"/>
      <c r="E7" s="6"/>
      <c r="F7" s="6"/>
      <c r="G7" s="6"/>
      <c r="H7" s="6"/>
      <c r="I7" s="6"/>
      <c r="J7" s="6"/>
      <c r="K7" s="6"/>
      <c r="L7" s="7" t="s">
        <v>98</v>
      </c>
    </row>
    <row r="8" spans="1:14" s="2" customFormat="1" ht="21.95" customHeight="1" thickTop="1" thickBot="1" x14ac:dyDescent="0.3">
      <c r="A8" s="43" t="s">
        <v>32</v>
      </c>
      <c r="B8" s="8" t="s">
        <v>223</v>
      </c>
      <c r="C8" s="8"/>
      <c r="D8" s="8"/>
      <c r="E8" s="8"/>
      <c r="F8" s="8"/>
      <c r="G8" s="8"/>
      <c r="H8" s="8"/>
      <c r="I8" s="8"/>
      <c r="J8" s="8"/>
      <c r="K8" s="8"/>
      <c r="L8" s="9">
        <v>12</v>
      </c>
    </row>
    <row r="9" spans="1:14" s="2" customFormat="1" ht="21.95" customHeight="1" thickTop="1" thickBot="1" x14ac:dyDescent="0.3">
      <c r="A9" s="43" t="s">
        <v>32</v>
      </c>
      <c r="B9" s="6" t="s">
        <v>52</v>
      </c>
      <c r="C9" s="6"/>
      <c r="D9" s="6"/>
      <c r="E9" s="6"/>
      <c r="F9" s="6"/>
      <c r="G9" s="6"/>
      <c r="H9" s="6"/>
      <c r="I9" s="6"/>
      <c r="J9" s="6"/>
      <c r="K9" s="6"/>
      <c r="L9" s="10" t="s">
        <v>201</v>
      </c>
    </row>
    <row r="10" spans="1:14" s="2" customFormat="1" ht="21.95" customHeight="1" thickTop="1" thickBot="1" x14ac:dyDescent="0.3">
      <c r="A10" s="43" t="s">
        <v>32</v>
      </c>
      <c r="B10" s="6" t="s">
        <v>221</v>
      </c>
      <c r="C10" s="6"/>
      <c r="D10" s="6"/>
      <c r="E10" s="6"/>
      <c r="F10" s="6"/>
      <c r="G10" s="6"/>
      <c r="H10" s="6"/>
      <c r="I10" s="6"/>
      <c r="J10" s="6"/>
      <c r="K10" s="6"/>
      <c r="L10" s="10" t="s">
        <v>222</v>
      </c>
    </row>
    <row r="11" spans="1:14" s="2" customFormat="1" ht="21.95" customHeight="1" thickTop="1" thickBot="1" x14ac:dyDescent="0.3">
      <c r="A11" s="43" t="s">
        <v>32</v>
      </c>
      <c r="B11" s="6" t="s">
        <v>53</v>
      </c>
      <c r="C11" s="6"/>
      <c r="D11" s="6"/>
      <c r="E11" s="6"/>
      <c r="F11" s="6"/>
      <c r="G11" s="6"/>
      <c r="H11" s="6"/>
      <c r="I11" s="6"/>
      <c r="J11" s="6"/>
      <c r="K11" s="6"/>
      <c r="L11" s="11" t="s">
        <v>99</v>
      </c>
    </row>
    <row r="12" spans="1:14" s="2" customFormat="1" ht="21.95" customHeight="1" thickTop="1" thickBot="1" x14ac:dyDescent="0.3">
      <c r="A12" s="43" t="s">
        <v>32</v>
      </c>
      <c r="B12" s="6" t="s">
        <v>224</v>
      </c>
      <c r="C12" s="6"/>
      <c r="D12" s="6"/>
      <c r="E12" s="6"/>
      <c r="F12" s="6"/>
      <c r="G12" s="6"/>
      <c r="H12" s="6"/>
      <c r="I12" s="6"/>
      <c r="J12" s="6"/>
      <c r="K12" s="6"/>
      <c r="L12" s="7">
        <v>1</v>
      </c>
    </row>
    <row r="13" spans="1:14" s="2" customFormat="1" ht="21.95" customHeight="1" thickTop="1" thickBot="1" x14ac:dyDescent="0.3">
      <c r="A13" s="145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7"/>
    </row>
    <row r="14" spans="1:14" s="2" customFormat="1" ht="21.95" customHeight="1" thickTop="1" thickBot="1" x14ac:dyDescent="0.3">
      <c r="A14" s="148" t="s">
        <v>33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2" t="s">
        <v>95</v>
      </c>
      <c r="N14" s="12" t="s">
        <v>97</v>
      </c>
    </row>
    <row r="15" spans="1:14" s="2" customFormat="1" ht="21.95" customHeight="1" thickTop="1" thickBot="1" x14ac:dyDescent="0.3">
      <c r="A15" s="44">
        <v>1</v>
      </c>
      <c r="B15" s="6" t="s">
        <v>54</v>
      </c>
      <c r="C15" s="6"/>
      <c r="D15" s="6"/>
      <c r="E15" s="6"/>
      <c r="F15" s="6"/>
      <c r="G15" s="6"/>
      <c r="H15" s="6"/>
      <c r="I15" s="6"/>
      <c r="J15" s="6"/>
      <c r="K15" s="6"/>
      <c r="L15" s="13">
        <v>1301</v>
      </c>
      <c r="M15" s="14"/>
      <c r="N15" s="14"/>
    </row>
    <row r="16" spans="1:14" s="2" customFormat="1" ht="21.95" customHeight="1" thickTop="1" thickBot="1" x14ac:dyDescent="0.3">
      <c r="A16" s="44">
        <v>2</v>
      </c>
      <c r="B16" s="6" t="s">
        <v>55</v>
      </c>
      <c r="C16" s="6"/>
      <c r="D16" s="6"/>
      <c r="E16" s="6"/>
      <c r="F16" s="6"/>
      <c r="G16" s="6"/>
      <c r="H16" s="6"/>
      <c r="I16" s="6"/>
      <c r="J16" s="6"/>
      <c r="K16" s="6"/>
      <c r="L16" s="15" t="s">
        <v>204</v>
      </c>
      <c r="M16" s="15"/>
      <c r="N16" s="15"/>
    </row>
    <row r="17" spans="1:14" s="2" customFormat="1" ht="21.95" customHeight="1" thickTop="1" thickBot="1" x14ac:dyDescent="0.3">
      <c r="A17" s="44">
        <v>3</v>
      </c>
      <c r="B17" s="6" t="s">
        <v>56</v>
      </c>
      <c r="C17" s="6"/>
      <c r="D17" s="6"/>
      <c r="E17" s="6"/>
      <c r="F17" s="6"/>
      <c r="G17" s="6"/>
      <c r="H17" s="6"/>
      <c r="I17" s="6"/>
      <c r="J17" s="6"/>
      <c r="K17" s="6"/>
      <c r="L17" s="67" t="s">
        <v>202</v>
      </c>
      <c r="M17" s="16"/>
      <c r="N17" s="16"/>
    </row>
    <row r="18" spans="1:14" s="2" customFormat="1" ht="21.95" customHeight="1" thickTop="1" thickBot="1" x14ac:dyDescent="0.3">
      <c r="A18" s="45">
        <v>4</v>
      </c>
      <c r="B18" s="138" t="s">
        <v>57</v>
      </c>
      <c r="C18" s="139"/>
      <c r="D18" s="140"/>
      <c r="E18" s="140"/>
      <c r="F18" s="140"/>
      <c r="G18" s="140"/>
      <c r="H18" s="140"/>
      <c r="I18" s="140"/>
      <c r="J18" s="140"/>
      <c r="K18" s="140"/>
      <c r="L18" s="16" t="s">
        <v>203</v>
      </c>
      <c r="M18" s="17"/>
      <c r="N18" s="17"/>
    </row>
    <row r="19" spans="1:14" s="2" customFormat="1" ht="21.95" customHeight="1" thickTop="1" thickBot="1" x14ac:dyDescent="0.3">
      <c r="A19" s="141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3"/>
    </row>
    <row r="20" spans="1:14" s="2" customFormat="1" ht="21.95" customHeight="1" thickTop="1" thickBot="1" x14ac:dyDescent="0.3">
      <c r="A20" s="121" t="s">
        <v>34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3"/>
      <c r="M20" s="12" t="s">
        <v>95</v>
      </c>
      <c r="N20" s="12" t="s">
        <v>97</v>
      </c>
    </row>
    <row r="21" spans="1:14" s="2" customFormat="1" ht="21.95" customHeight="1" thickTop="1" thickBot="1" x14ac:dyDescent="0.3">
      <c r="A21" s="44" t="s">
        <v>0</v>
      </c>
      <c r="B21" s="6" t="s">
        <v>58</v>
      </c>
      <c r="C21" s="6"/>
      <c r="D21" s="6"/>
      <c r="E21" s="6"/>
      <c r="F21" s="6"/>
      <c r="G21" s="6"/>
      <c r="H21" s="6"/>
      <c r="I21" s="6"/>
      <c r="J21" s="6"/>
      <c r="K21" s="18"/>
      <c r="L21" s="19">
        <f>L15</f>
        <v>1301</v>
      </c>
      <c r="M21" s="20"/>
      <c r="N21" s="20"/>
    </row>
    <row r="22" spans="1:14" s="2" customFormat="1" ht="21.95" customHeight="1" thickTop="1" thickBot="1" x14ac:dyDescent="0.3">
      <c r="A22" s="44" t="s">
        <v>1</v>
      </c>
      <c r="B22" s="129" t="s">
        <v>17</v>
      </c>
      <c r="C22" s="130"/>
      <c r="D22" s="130"/>
      <c r="E22" s="130"/>
      <c r="F22" s="130" t="s">
        <v>112</v>
      </c>
      <c r="G22" s="130"/>
      <c r="H22" s="130"/>
      <c r="I22" s="130"/>
      <c r="J22" s="144"/>
      <c r="K22" s="26">
        <v>0</v>
      </c>
      <c r="L22" s="19">
        <v>0</v>
      </c>
      <c r="M22" s="20"/>
      <c r="N22" s="20"/>
    </row>
    <row r="23" spans="1:14" s="2" customFormat="1" ht="21.95" customHeight="1" thickTop="1" thickBot="1" x14ac:dyDescent="0.3">
      <c r="A23" s="58" t="s">
        <v>2</v>
      </c>
      <c r="B23" s="129" t="s">
        <v>18</v>
      </c>
      <c r="C23" s="130"/>
      <c r="D23" s="130"/>
      <c r="E23" s="130"/>
      <c r="F23" s="130"/>
      <c r="G23" s="130"/>
      <c r="H23" s="130"/>
      <c r="I23" s="130"/>
      <c r="J23" s="144"/>
      <c r="K23" s="26">
        <v>0</v>
      </c>
      <c r="L23" s="66">
        <f>L21*K23</f>
        <v>0</v>
      </c>
      <c r="M23" s="20"/>
      <c r="N23" s="20"/>
    </row>
    <row r="24" spans="1:14" s="2" customFormat="1" ht="21.95" customHeight="1" thickTop="1" thickBot="1" x14ac:dyDescent="0.3">
      <c r="A24" s="44" t="s">
        <v>3</v>
      </c>
      <c r="B24" s="131" t="s">
        <v>19</v>
      </c>
      <c r="C24" s="131"/>
      <c r="D24" s="131"/>
      <c r="E24" s="131"/>
      <c r="F24" s="132"/>
      <c r="G24" s="131"/>
      <c r="H24" s="132"/>
      <c r="I24" s="131"/>
      <c r="J24" s="131"/>
      <c r="K24" s="133"/>
      <c r="L24" s="19">
        <v>0</v>
      </c>
      <c r="M24" s="20"/>
      <c r="N24" s="20"/>
    </row>
    <row r="25" spans="1:14" s="2" customFormat="1" ht="21.95" customHeight="1" thickTop="1" thickBot="1" x14ac:dyDescent="0.3">
      <c r="A25" s="44" t="s">
        <v>4</v>
      </c>
      <c r="B25" s="130" t="s">
        <v>59</v>
      </c>
      <c r="C25" s="130"/>
      <c r="D25" s="130"/>
      <c r="E25" s="130"/>
      <c r="F25" s="130"/>
      <c r="G25" s="130"/>
      <c r="H25" s="130"/>
      <c r="I25" s="130"/>
      <c r="J25" s="130"/>
      <c r="K25" s="134"/>
      <c r="L25" s="19">
        <v>0</v>
      </c>
      <c r="M25" s="20"/>
      <c r="N25" s="20"/>
    </row>
    <row r="26" spans="1:14" s="2" customFormat="1" ht="21.95" customHeight="1" thickTop="1" thickBot="1" x14ac:dyDescent="0.3">
      <c r="A26" s="44" t="s">
        <v>6</v>
      </c>
      <c r="B26" s="130" t="s">
        <v>60</v>
      </c>
      <c r="C26" s="130"/>
      <c r="D26" s="130"/>
      <c r="E26" s="130"/>
      <c r="F26" s="130"/>
      <c r="G26" s="130"/>
      <c r="H26" s="130"/>
      <c r="I26" s="130"/>
      <c r="J26" s="130"/>
      <c r="K26" s="134"/>
      <c r="L26" s="19">
        <v>0</v>
      </c>
      <c r="M26" s="20"/>
      <c r="N26" s="20"/>
    </row>
    <row r="27" spans="1:14" s="2" customFormat="1" ht="21.95" customHeight="1" thickTop="1" thickBot="1" x14ac:dyDescent="0.3">
      <c r="A27" s="135" t="s">
        <v>35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7"/>
      <c r="L27" s="46">
        <f>SUM(L21:L26)</f>
        <v>1301</v>
      </c>
      <c r="M27" s="21"/>
      <c r="N27" s="21"/>
    </row>
    <row r="28" spans="1:14" s="2" customFormat="1" ht="21.95" customHeight="1" thickTop="1" thickBot="1" x14ac:dyDescent="0.3">
      <c r="A28" s="115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7"/>
    </row>
    <row r="29" spans="1:14" s="2" customFormat="1" ht="21.95" customHeight="1" thickTop="1" thickBot="1" x14ac:dyDescent="0.3">
      <c r="A29" s="121" t="s">
        <v>36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3"/>
      <c r="M29" s="21"/>
      <c r="N29" s="21"/>
    </row>
    <row r="30" spans="1:14" s="2" customFormat="1" ht="21.95" customHeight="1" thickTop="1" thickBot="1" x14ac:dyDescent="0.3">
      <c r="A30" s="118" t="s">
        <v>123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9"/>
      <c r="M30" s="12" t="s">
        <v>95</v>
      </c>
      <c r="N30" s="12" t="s">
        <v>97</v>
      </c>
    </row>
    <row r="31" spans="1:14" s="2" customFormat="1" ht="21.95" customHeight="1" thickTop="1" thickBot="1" x14ac:dyDescent="0.3">
      <c r="A31" s="22" t="s">
        <v>0</v>
      </c>
      <c r="B31" s="124" t="s">
        <v>16</v>
      </c>
      <c r="C31" s="124"/>
      <c r="D31" s="124"/>
      <c r="E31" s="124"/>
      <c r="F31" s="124"/>
      <c r="G31" s="124"/>
      <c r="H31" s="124"/>
      <c r="I31" s="124"/>
      <c r="J31" s="124"/>
      <c r="K31" s="23">
        <v>8.3299999999999999E-2</v>
      </c>
      <c r="L31" s="24">
        <f>L27*K31</f>
        <v>108.3733</v>
      </c>
      <c r="M31" s="25"/>
      <c r="N31" s="25"/>
    </row>
    <row r="32" spans="1:14" s="2" customFormat="1" ht="21.95" customHeight="1" thickTop="1" thickBot="1" x14ac:dyDescent="0.3">
      <c r="A32" s="22" t="s">
        <v>1</v>
      </c>
      <c r="B32" s="124" t="s">
        <v>61</v>
      </c>
      <c r="C32" s="124"/>
      <c r="D32" s="124"/>
      <c r="E32" s="124"/>
      <c r="F32" s="124"/>
      <c r="G32" s="124"/>
      <c r="H32" s="124"/>
      <c r="I32" s="124"/>
      <c r="J32" s="124"/>
      <c r="K32" s="23">
        <v>0.121</v>
      </c>
      <c r="L32" s="24">
        <f>L27*K32</f>
        <v>157.42099999999999</v>
      </c>
      <c r="M32" s="25"/>
      <c r="N32" s="25"/>
    </row>
    <row r="33" spans="1:14" s="2" customFormat="1" ht="21.95" customHeight="1" thickTop="1" thickBot="1" x14ac:dyDescent="0.3">
      <c r="A33" s="47"/>
      <c r="B33" s="125" t="s">
        <v>8</v>
      </c>
      <c r="C33" s="125"/>
      <c r="D33" s="125"/>
      <c r="E33" s="125"/>
      <c r="F33" s="125"/>
      <c r="G33" s="125"/>
      <c r="H33" s="125"/>
      <c r="I33" s="125"/>
      <c r="J33" s="125"/>
      <c r="K33" s="48">
        <f>SUM(K31:K32)</f>
        <v>0.20429999999999998</v>
      </c>
      <c r="L33" s="46">
        <f>SUM(L31:L32)</f>
        <v>265.79430000000002</v>
      </c>
      <c r="M33" s="21"/>
      <c r="N33" s="21"/>
    </row>
    <row r="34" spans="1:14" s="2" customFormat="1" ht="21.95" customHeight="1" thickTop="1" thickBot="1" x14ac:dyDescent="0.3">
      <c r="A34" s="115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7"/>
    </row>
    <row r="35" spans="1:14" s="2" customFormat="1" ht="21.95" customHeight="1" thickTop="1" thickBot="1" x14ac:dyDescent="0.3">
      <c r="A35" s="118" t="s">
        <v>37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9"/>
      <c r="M35" s="12" t="s">
        <v>95</v>
      </c>
      <c r="N35" s="12" t="s">
        <v>97</v>
      </c>
    </row>
    <row r="36" spans="1:14" s="2" customFormat="1" ht="21.95" customHeight="1" thickTop="1" thickBot="1" x14ac:dyDescent="0.3">
      <c r="A36" s="49" t="s">
        <v>0</v>
      </c>
      <c r="B36" s="120" t="s">
        <v>10</v>
      </c>
      <c r="C36" s="120"/>
      <c r="D36" s="120"/>
      <c r="E36" s="120"/>
      <c r="F36" s="120"/>
      <c r="G36" s="120"/>
      <c r="H36" s="120"/>
      <c r="I36" s="120"/>
      <c r="J36" s="120"/>
      <c r="K36" s="26">
        <v>0.2</v>
      </c>
      <c r="L36" s="19">
        <f>($L$27+$L$33)*K36</f>
        <v>313.35886000000005</v>
      </c>
      <c r="M36" s="20"/>
      <c r="N36" s="20"/>
    </row>
    <row r="37" spans="1:14" s="2" customFormat="1" ht="21.95" customHeight="1" thickTop="1" thickBot="1" x14ac:dyDescent="0.3">
      <c r="A37" s="49" t="s">
        <v>1</v>
      </c>
      <c r="B37" s="120" t="s">
        <v>62</v>
      </c>
      <c r="C37" s="120"/>
      <c r="D37" s="120"/>
      <c r="E37" s="120"/>
      <c r="F37" s="120"/>
      <c r="G37" s="120"/>
      <c r="H37" s="120"/>
      <c r="I37" s="120"/>
      <c r="J37" s="120"/>
      <c r="K37" s="26">
        <v>1.4999999999999999E-2</v>
      </c>
      <c r="L37" s="19">
        <f t="shared" ref="L37:L43" si="0">($L$27+$L$33)*K37</f>
        <v>23.501914499999998</v>
      </c>
      <c r="M37" s="20"/>
      <c r="N37" s="20"/>
    </row>
    <row r="38" spans="1:14" s="2" customFormat="1" ht="21.95" customHeight="1" thickTop="1" thickBot="1" x14ac:dyDescent="0.3">
      <c r="A38" s="49" t="s">
        <v>2</v>
      </c>
      <c r="B38" s="120" t="s">
        <v>63</v>
      </c>
      <c r="C38" s="120"/>
      <c r="D38" s="120"/>
      <c r="E38" s="120"/>
      <c r="F38" s="120"/>
      <c r="G38" s="120"/>
      <c r="H38" s="120"/>
      <c r="I38" s="120"/>
      <c r="J38" s="120"/>
      <c r="K38" s="26">
        <v>0.01</v>
      </c>
      <c r="L38" s="19">
        <f t="shared" si="0"/>
        <v>15.667943000000001</v>
      </c>
      <c r="M38" s="20"/>
      <c r="N38" s="20"/>
    </row>
    <row r="39" spans="1:14" s="2" customFormat="1" ht="21.95" customHeight="1" thickTop="1" thickBot="1" x14ac:dyDescent="0.3">
      <c r="A39" s="49" t="s">
        <v>3</v>
      </c>
      <c r="B39" s="120" t="s">
        <v>11</v>
      </c>
      <c r="C39" s="120"/>
      <c r="D39" s="120"/>
      <c r="E39" s="120"/>
      <c r="F39" s="120"/>
      <c r="G39" s="120"/>
      <c r="H39" s="120"/>
      <c r="I39" s="120"/>
      <c r="J39" s="120"/>
      <c r="K39" s="26">
        <v>2E-3</v>
      </c>
      <c r="L39" s="19">
        <f t="shared" si="0"/>
        <v>3.1335885999999999</v>
      </c>
      <c r="M39" s="20"/>
      <c r="N39" s="20"/>
    </row>
    <row r="40" spans="1:14" s="2" customFormat="1" ht="21.95" customHeight="1" thickTop="1" thickBot="1" x14ac:dyDescent="0.3">
      <c r="A40" s="49" t="s">
        <v>4</v>
      </c>
      <c r="B40" s="120" t="s">
        <v>64</v>
      </c>
      <c r="C40" s="120"/>
      <c r="D40" s="120"/>
      <c r="E40" s="120"/>
      <c r="F40" s="120"/>
      <c r="G40" s="120"/>
      <c r="H40" s="120"/>
      <c r="I40" s="120"/>
      <c r="J40" s="120"/>
      <c r="K40" s="26">
        <v>2.5000000000000001E-2</v>
      </c>
      <c r="L40" s="19">
        <f t="shared" si="0"/>
        <v>39.169857500000006</v>
      </c>
      <c r="M40" s="20"/>
      <c r="N40" s="20"/>
    </row>
    <row r="41" spans="1:14" s="2" customFormat="1" ht="21.95" customHeight="1" thickTop="1" thickBot="1" x14ac:dyDescent="0.3">
      <c r="A41" s="49" t="s">
        <v>5</v>
      </c>
      <c r="B41" s="120" t="s">
        <v>12</v>
      </c>
      <c r="C41" s="120"/>
      <c r="D41" s="120"/>
      <c r="E41" s="120"/>
      <c r="F41" s="120"/>
      <c r="G41" s="120"/>
      <c r="H41" s="120"/>
      <c r="I41" s="120"/>
      <c r="J41" s="120"/>
      <c r="K41" s="26">
        <v>0.08</v>
      </c>
      <c r="L41" s="19">
        <f t="shared" si="0"/>
        <v>125.34354400000001</v>
      </c>
      <c r="M41" s="20"/>
      <c r="N41" s="20"/>
    </row>
    <row r="42" spans="1:14" s="2" customFormat="1" ht="21.95" customHeight="1" thickTop="1" thickBot="1" x14ac:dyDescent="0.3">
      <c r="A42" s="49" t="s">
        <v>6</v>
      </c>
      <c r="B42" s="42" t="s">
        <v>65</v>
      </c>
      <c r="C42" s="162">
        <v>0.03</v>
      </c>
      <c r="D42" s="163"/>
      <c r="E42" s="163"/>
      <c r="F42" s="156" t="s">
        <v>92</v>
      </c>
      <c r="G42" s="157"/>
      <c r="H42" s="156">
        <v>2</v>
      </c>
      <c r="I42" s="157"/>
      <c r="J42" s="158"/>
      <c r="K42" s="26">
        <f>C42*H42</f>
        <v>0.06</v>
      </c>
      <c r="L42" s="19">
        <f t="shared" si="0"/>
        <v>94.007657999999992</v>
      </c>
      <c r="M42" s="20"/>
      <c r="N42" s="20"/>
    </row>
    <row r="43" spans="1:14" s="2" customFormat="1" ht="21.95" customHeight="1" thickTop="1" thickBot="1" x14ac:dyDescent="0.3">
      <c r="A43" s="49" t="s">
        <v>7</v>
      </c>
      <c r="B43" s="6" t="s">
        <v>13</v>
      </c>
      <c r="C43" s="6"/>
      <c r="D43" s="27"/>
      <c r="E43" s="27"/>
      <c r="F43" s="27"/>
      <c r="G43" s="28"/>
      <c r="H43" s="150"/>
      <c r="I43" s="150"/>
      <c r="J43" s="151"/>
      <c r="K43" s="26">
        <v>6.0000000000000001E-3</v>
      </c>
      <c r="L43" s="19">
        <f t="shared" si="0"/>
        <v>9.4007658000000003</v>
      </c>
      <c r="M43" s="20"/>
      <c r="N43" s="20"/>
    </row>
    <row r="44" spans="1:14" s="2" customFormat="1" ht="21.95" customHeight="1" thickTop="1" thickBot="1" x14ac:dyDescent="0.3">
      <c r="A44" s="152" t="s">
        <v>8</v>
      </c>
      <c r="B44" s="152" t="s">
        <v>13</v>
      </c>
      <c r="C44" s="152"/>
      <c r="D44" s="152"/>
      <c r="E44" s="152"/>
      <c r="F44" s="152"/>
      <c r="G44" s="152"/>
      <c r="H44" s="152"/>
      <c r="I44" s="152"/>
      <c r="J44" s="152"/>
      <c r="K44" s="50">
        <f>SUM(K36:K43)</f>
        <v>0.39800000000000008</v>
      </c>
      <c r="L44" s="51">
        <f>SUM(L36:L43)</f>
        <v>623.58413140000016</v>
      </c>
      <c r="M44" s="21"/>
      <c r="N44" s="21"/>
    </row>
    <row r="45" spans="1:14" s="2" customFormat="1" ht="21.95" customHeight="1" thickTop="1" thickBot="1" x14ac:dyDescent="0.3">
      <c r="A45" s="153" t="s">
        <v>114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5"/>
    </row>
    <row r="46" spans="1:14" s="2" customFormat="1" ht="21.95" customHeight="1" thickTop="1" thickBot="1" x14ac:dyDescent="0.3">
      <c r="A46" s="118" t="s">
        <v>38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9"/>
      <c r="M46" s="12" t="s">
        <v>95</v>
      </c>
      <c r="N46" s="12" t="s">
        <v>97</v>
      </c>
    </row>
    <row r="47" spans="1:14" s="2" customFormat="1" ht="21.95" customHeight="1" thickTop="1" thickBot="1" x14ac:dyDescent="0.3">
      <c r="A47" s="52" t="s">
        <v>0</v>
      </c>
      <c r="B47" s="159" t="s">
        <v>215</v>
      </c>
      <c r="C47" s="160"/>
      <c r="D47" s="160"/>
      <c r="E47" s="161"/>
      <c r="F47" s="93" t="s">
        <v>207</v>
      </c>
      <c r="G47" s="94">
        <v>4.05</v>
      </c>
      <c r="H47" s="93" t="s">
        <v>206</v>
      </c>
      <c r="I47" s="93">
        <v>23</v>
      </c>
      <c r="J47" s="93" t="s">
        <v>205</v>
      </c>
      <c r="K47" s="95">
        <v>0.06</v>
      </c>
      <c r="L47" s="19">
        <f>IF((G47*I47*2)-(L21*K47)&lt;0,0,((G47*I47*2)-(L21*K47)))</f>
        <v>108.23999999999998</v>
      </c>
      <c r="M47" s="25"/>
      <c r="N47" s="25"/>
    </row>
    <row r="48" spans="1:14" s="2" customFormat="1" ht="21.95" customHeight="1" thickTop="1" thickBot="1" x14ac:dyDescent="0.3">
      <c r="A48" s="52" t="s">
        <v>1</v>
      </c>
      <c r="B48" s="68" t="s">
        <v>211</v>
      </c>
      <c r="C48" s="68"/>
      <c r="D48" s="68"/>
      <c r="E48" s="68"/>
      <c r="F48" s="93" t="s">
        <v>207</v>
      </c>
      <c r="G48" s="94">
        <v>19.5</v>
      </c>
      <c r="H48" s="93" t="s">
        <v>206</v>
      </c>
      <c r="I48" s="93">
        <v>23</v>
      </c>
      <c r="J48" s="93" t="s">
        <v>205</v>
      </c>
      <c r="K48" s="95">
        <v>0.1</v>
      </c>
      <c r="L48" s="19">
        <f>G48*I48*(1-K48)</f>
        <v>403.65000000000003</v>
      </c>
      <c r="M48" s="25"/>
      <c r="N48" s="25"/>
    </row>
    <row r="49" spans="1:14" s="2" customFormat="1" ht="21.95" customHeight="1" thickTop="1" thickBot="1" x14ac:dyDescent="0.3">
      <c r="A49" s="52" t="s">
        <v>2</v>
      </c>
      <c r="B49" s="149" t="s">
        <v>209</v>
      </c>
      <c r="C49" s="149"/>
      <c r="D49" s="149"/>
      <c r="E49" s="149"/>
      <c r="F49" s="149"/>
      <c r="G49" s="149"/>
      <c r="H49" s="149"/>
      <c r="I49" s="149"/>
      <c r="J49" s="149"/>
      <c r="K49" s="149"/>
      <c r="L49" s="19">
        <v>35</v>
      </c>
      <c r="M49" s="25"/>
      <c r="N49" s="25"/>
    </row>
    <row r="50" spans="1:14" s="2" customFormat="1" ht="21.95" customHeight="1" thickTop="1" thickBot="1" x14ac:dyDescent="0.3">
      <c r="A50" s="52" t="s">
        <v>3</v>
      </c>
      <c r="B50" s="149" t="s">
        <v>210</v>
      </c>
      <c r="C50" s="149"/>
      <c r="D50" s="149"/>
      <c r="E50" s="149"/>
      <c r="F50" s="149"/>
      <c r="G50" s="149"/>
      <c r="H50" s="149"/>
      <c r="I50" s="149"/>
      <c r="J50" s="149"/>
      <c r="K50" s="149"/>
      <c r="L50" s="19">
        <v>12</v>
      </c>
      <c r="M50" s="25"/>
      <c r="N50" s="25"/>
    </row>
    <row r="51" spans="1:14" s="2" customFormat="1" ht="21.95" customHeight="1" thickTop="1" thickBot="1" x14ac:dyDescent="0.3">
      <c r="A51" s="52" t="s">
        <v>4</v>
      </c>
      <c r="B51" s="149" t="s">
        <v>66</v>
      </c>
      <c r="C51" s="149"/>
      <c r="D51" s="149"/>
      <c r="E51" s="149"/>
      <c r="F51" s="149"/>
      <c r="G51" s="149"/>
      <c r="H51" s="149"/>
      <c r="I51" s="149"/>
      <c r="J51" s="149"/>
      <c r="K51" s="149"/>
      <c r="L51" s="19">
        <v>0</v>
      </c>
      <c r="M51" s="25"/>
      <c r="N51" s="25"/>
    </row>
    <row r="52" spans="1:14" s="2" customFormat="1" ht="21.95" customHeight="1" thickTop="1" thickBot="1" x14ac:dyDescent="0.3">
      <c r="A52" s="52" t="s">
        <v>5</v>
      </c>
      <c r="B52" s="149" t="s">
        <v>213</v>
      </c>
      <c r="C52" s="149"/>
      <c r="D52" s="149"/>
      <c r="E52" s="149"/>
      <c r="F52" s="149"/>
      <c r="G52" s="149"/>
      <c r="H52" s="149"/>
      <c r="I52" s="149"/>
      <c r="J52" s="149"/>
      <c r="K52" s="149"/>
      <c r="L52" s="19">
        <v>0</v>
      </c>
      <c r="M52" s="25"/>
      <c r="N52" s="25"/>
    </row>
    <row r="53" spans="1:14" s="2" customFormat="1" ht="21.95" customHeight="1" thickTop="1" thickBot="1" x14ac:dyDescent="0.3">
      <c r="A53" s="52" t="s">
        <v>6</v>
      </c>
      <c r="B53" s="149" t="s">
        <v>67</v>
      </c>
      <c r="C53" s="149"/>
      <c r="D53" s="149"/>
      <c r="E53" s="149"/>
      <c r="F53" s="149"/>
      <c r="G53" s="149"/>
      <c r="H53" s="149"/>
      <c r="I53" s="149"/>
      <c r="J53" s="149"/>
      <c r="K53" s="149"/>
      <c r="L53" s="19">
        <v>0</v>
      </c>
      <c r="M53" s="25"/>
      <c r="N53" s="25"/>
    </row>
    <row r="54" spans="1:14" s="2" customFormat="1" ht="21.95" customHeight="1" thickTop="1" thickBot="1" x14ac:dyDescent="0.3">
      <c r="A54" s="52" t="s">
        <v>7</v>
      </c>
      <c r="B54" s="149" t="s">
        <v>214</v>
      </c>
      <c r="C54" s="149"/>
      <c r="D54" s="149"/>
      <c r="E54" s="149"/>
      <c r="F54" s="149"/>
      <c r="G54" s="149"/>
      <c r="H54" s="149"/>
      <c r="I54" s="149"/>
      <c r="J54" s="149"/>
      <c r="K54" s="149"/>
      <c r="L54" s="19">
        <v>16</v>
      </c>
      <c r="M54" s="25"/>
      <c r="N54" s="25"/>
    </row>
    <row r="55" spans="1:14" s="2" customFormat="1" ht="21.95" customHeight="1" thickTop="1" thickBot="1" x14ac:dyDescent="0.3">
      <c r="A55" s="52" t="s">
        <v>20</v>
      </c>
      <c r="B55" s="149" t="s">
        <v>208</v>
      </c>
      <c r="C55" s="149"/>
      <c r="D55" s="149"/>
      <c r="E55" s="149"/>
      <c r="F55" s="149"/>
      <c r="G55" s="149"/>
      <c r="H55" s="149"/>
      <c r="I55" s="149"/>
      <c r="J55" s="149"/>
      <c r="K55" s="149"/>
      <c r="L55" s="19">
        <v>0</v>
      </c>
      <c r="M55" s="25"/>
      <c r="N55" s="25"/>
    </row>
    <row r="56" spans="1:14" s="2" customFormat="1" ht="21.95" customHeight="1" thickTop="1" thickBot="1" x14ac:dyDescent="0.3">
      <c r="A56" s="168" t="s">
        <v>8</v>
      </c>
      <c r="B56" s="169"/>
      <c r="C56" s="169"/>
      <c r="D56" s="169"/>
      <c r="E56" s="169"/>
      <c r="F56" s="169"/>
      <c r="G56" s="169"/>
      <c r="H56" s="169"/>
      <c r="I56" s="169"/>
      <c r="J56" s="169"/>
      <c r="K56" s="170"/>
      <c r="L56" s="51">
        <f>SUM(L47:L55)</f>
        <v>574.89</v>
      </c>
      <c r="M56" s="21"/>
      <c r="N56" s="21"/>
    </row>
    <row r="57" spans="1:14" s="2" customFormat="1" ht="21.95" customHeight="1" thickTop="1" thickBot="1" x14ac:dyDescent="0.3">
      <c r="A57" s="115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7"/>
    </row>
    <row r="58" spans="1:14" s="2" customFormat="1" ht="21.95" customHeight="1" thickTop="1" thickBot="1" x14ac:dyDescent="0.3">
      <c r="A58" s="118" t="s">
        <v>39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9"/>
      <c r="M58" s="12" t="s">
        <v>95</v>
      </c>
      <c r="N58" s="12" t="s">
        <v>97</v>
      </c>
    </row>
    <row r="59" spans="1:14" s="2" customFormat="1" ht="21.95" customHeight="1" thickTop="1" thickBot="1" x14ac:dyDescent="0.3">
      <c r="A59" s="29" t="s">
        <v>21</v>
      </c>
      <c r="B59" s="149" t="s">
        <v>111</v>
      </c>
      <c r="C59" s="149"/>
      <c r="D59" s="149"/>
      <c r="E59" s="149"/>
      <c r="F59" s="149"/>
      <c r="G59" s="149"/>
      <c r="H59" s="149"/>
      <c r="I59" s="149"/>
      <c r="J59" s="149"/>
      <c r="K59" s="30">
        <f>K33</f>
        <v>0.20429999999999998</v>
      </c>
      <c r="L59" s="19">
        <f>L33</f>
        <v>265.79430000000002</v>
      </c>
      <c r="M59" s="25"/>
      <c r="N59" s="25"/>
    </row>
    <row r="60" spans="1:14" s="2" customFormat="1" ht="21.95" customHeight="1" thickTop="1" thickBot="1" x14ac:dyDescent="0.3">
      <c r="A60" s="29" t="s">
        <v>22</v>
      </c>
      <c r="B60" s="149" t="s">
        <v>23</v>
      </c>
      <c r="C60" s="149"/>
      <c r="D60" s="149"/>
      <c r="E60" s="149"/>
      <c r="F60" s="149"/>
      <c r="G60" s="149"/>
      <c r="H60" s="149"/>
      <c r="I60" s="149"/>
      <c r="J60" s="149"/>
      <c r="K60" s="30">
        <f>K44</f>
        <v>0.39800000000000008</v>
      </c>
      <c r="L60" s="19">
        <f>L44</f>
        <v>623.58413140000016</v>
      </c>
      <c r="M60" s="25"/>
      <c r="N60" s="25"/>
    </row>
    <row r="61" spans="1:14" s="2" customFormat="1" ht="21.95" customHeight="1" thickTop="1" thickBot="1" x14ac:dyDescent="0.3">
      <c r="A61" s="29" t="s">
        <v>24</v>
      </c>
      <c r="B61" s="164" t="s">
        <v>68</v>
      </c>
      <c r="C61" s="164"/>
      <c r="D61" s="164"/>
      <c r="E61" s="164"/>
      <c r="F61" s="164"/>
      <c r="G61" s="164"/>
      <c r="H61" s="164"/>
      <c r="I61" s="164"/>
      <c r="J61" s="164"/>
      <c r="K61" s="164"/>
      <c r="L61" s="19">
        <f>L56</f>
        <v>574.89</v>
      </c>
      <c r="M61" s="25"/>
      <c r="N61" s="25"/>
    </row>
    <row r="62" spans="1:14" s="2" customFormat="1" ht="21.95" customHeight="1" thickTop="1" thickBot="1" x14ac:dyDescent="0.3">
      <c r="A62" s="168" t="s">
        <v>8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70"/>
      <c r="L62" s="53">
        <f>SUM(L59:L61)</f>
        <v>1464.2684314000003</v>
      </c>
      <c r="M62" s="21"/>
      <c r="N62" s="21"/>
    </row>
    <row r="63" spans="1:14" s="31" customFormat="1" ht="21.95" customHeight="1" thickTop="1" thickBot="1" x14ac:dyDescent="0.3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</row>
    <row r="64" spans="1:14" s="31" customFormat="1" ht="21.95" customHeight="1" thickTop="1" thickBot="1" x14ac:dyDescent="0.3">
      <c r="A64" s="121" t="s">
        <v>40</v>
      </c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3"/>
      <c r="M64" s="12" t="s">
        <v>95</v>
      </c>
      <c r="N64" s="12" t="s">
        <v>97</v>
      </c>
    </row>
    <row r="65" spans="1:14" s="31" customFormat="1" ht="21.95" customHeight="1" thickTop="1" thickBot="1" x14ac:dyDescent="0.3">
      <c r="A65" s="52" t="s">
        <v>0</v>
      </c>
      <c r="B65" s="149" t="s">
        <v>69</v>
      </c>
      <c r="C65" s="149"/>
      <c r="D65" s="149"/>
      <c r="E65" s="149"/>
      <c r="F65" s="149"/>
      <c r="G65" s="149"/>
      <c r="H65" s="149"/>
      <c r="I65" s="149"/>
      <c r="J65" s="149"/>
      <c r="K65" s="30">
        <v>4.1999999999999997E-3</v>
      </c>
      <c r="L65" s="19">
        <f>$L$27*K65</f>
        <v>5.4641999999999999</v>
      </c>
      <c r="M65" s="20"/>
      <c r="N65" s="20"/>
    </row>
    <row r="66" spans="1:14" s="31" customFormat="1" ht="21.95" customHeight="1" thickTop="1" thickBot="1" x14ac:dyDescent="0.3">
      <c r="A66" s="52" t="s">
        <v>1</v>
      </c>
      <c r="B66" s="149" t="s">
        <v>70</v>
      </c>
      <c r="C66" s="149"/>
      <c r="D66" s="149"/>
      <c r="E66" s="149"/>
      <c r="F66" s="149"/>
      <c r="G66" s="149"/>
      <c r="H66" s="149"/>
      <c r="I66" s="149"/>
      <c r="J66" s="149"/>
      <c r="K66" s="30">
        <f>K41*K65</f>
        <v>3.3599999999999998E-4</v>
      </c>
      <c r="L66" s="19">
        <f t="shared" ref="L66:L70" si="1">$L$27*K66</f>
        <v>0.43713599999999997</v>
      </c>
      <c r="M66" s="20"/>
      <c r="N66" s="20"/>
    </row>
    <row r="67" spans="1:14" s="31" customFormat="1" ht="21.95" customHeight="1" thickTop="1" thickBot="1" x14ac:dyDescent="0.3">
      <c r="A67" s="52" t="s">
        <v>2</v>
      </c>
      <c r="B67" s="171" t="s">
        <v>109</v>
      </c>
      <c r="C67" s="171"/>
      <c r="D67" s="171"/>
      <c r="E67" s="171"/>
      <c r="F67" s="171"/>
      <c r="G67" s="171"/>
      <c r="H67" s="171"/>
      <c r="I67" s="171"/>
      <c r="J67" s="171"/>
      <c r="K67" s="30">
        <v>0.02</v>
      </c>
      <c r="L67" s="19">
        <f t="shared" si="1"/>
        <v>26.02</v>
      </c>
      <c r="M67" s="20"/>
      <c r="N67" s="20"/>
    </row>
    <row r="68" spans="1:14" s="31" customFormat="1" ht="21.95" customHeight="1" thickTop="1" thickBot="1" x14ac:dyDescent="0.3">
      <c r="A68" s="52" t="s">
        <v>3</v>
      </c>
      <c r="B68" s="149" t="s">
        <v>71</v>
      </c>
      <c r="C68" s="149"/>
      <c r="D68" s="149"/>
      <c r="E68" s="149"/>
      <c r="F68" s="149"/>
      <c r="G68" s="149"/>
      <c r="H68" s="149"/>
      <c r="I68" s="149"/>
      <c r="J68" s="149"/>
      <c r="K68" s="30">
        <v>1.9400000000000001E-2</v>
      </c>
      <c r="L68" s="19">
        <f t="shared" si="1"/>
        <v>25.2394</v>
      </c>
      <c r="M68" s="20"/>
      <c r="N68" s="20"/>
    </row>
    <row r="69" spans="1:14" s="31" customFormat="1" ht="21.95" customHeight="1" thickTop="1" thickBot="1" x14ac:dyDescent="0.3">
      <c r="A69" s="52" t="s">
        <v>4</v>
      </c>
      <c r="B69" s="149" t="s">
        <v>72</v>
      </c>
      <c r="C69" s="149"/>
      <c r="D69" s="149"/>
      <c r="E69" s="149"/>
      <c r="F69" s="149"/>
      <c r="G69" s="149"/>
      <c r="H69" s="149"/>
      <c r="I69" s="149"/>
      <c r="J69" s="149"/>
      <c r="K69" s="30">
        <f>K44*K68</f>
        <v>7.7212000000000018E-3</v>
      </c>
      <c r="L69" s="19">
        <f t="shared" si="1"/>
        <v>10.045281200000002</v>
      </c>
      <c r="M69" s="20"/>
      <c r="N69" s="20"/>
    </row>
    <row r="70" spans="1:14" s="31" customFormat="1" ht="21.95" customHeight="1" thickTop="1" thickBot="1" x14ac:dyDescent="0.3">
      <c r="A70" s="52" t="s">
        <v>5</v>
      </c>
      <c r="B70" s="171" t="s">
        <v>110</v>
      </c>
      <c r="C70" s="171"/>
      <c r="D70" s="171"/>
      <c r="E70" s="171"/>
      <c r="F70" s="171"/>
      <c r="G70" s="171"/>
      <c r="H70" s="171"/>
      <c r="I70" s="171"/>
      <c r="J70" s="171"/>
      <c r="K70" s="30">
        <v>0.02</v>
      </c>
      <c r="L70" s="19">
        <f t="shared" si="1"/>
        <v>26.02</v>
      </c>
      <c r="M70" s="20"/>
      <c r="N70" s="20"/>
    </row>
    <row r="71" spans="1:14" s="31" customFormat="1" ht="21.95" customHeight="1" thickTop="1" thickBot="1" x14ac:dyDescent="0.3">
      <c r="A71" s="152" t="s">
        <v>8</v>
      </c>
      <c r="B71" s="152"/>
      <c r="C71" s="152"/>
      <c r="D71" s="152"/>
      <c r="E71" s="152"/>
      <c r="F71" s="152"/>
      <c r="G71" s="152"/>
      <c r="H71" s="152"/>
      <c r="I71" s="152"/>
      <c r="J71" s="152"/>
      <c r="K71" s="50">
        <f>SUM(K65:K70)</f>
        <v>7.1657200000000004E-2</v>
      </c>
      <c r="L71" s="51">
        <f>SUM(L65:L70)</f>
        <v>93.226017200000001</v>
      </c>
      <c r="M71" s="21"/>
      <c r="N71" s="21"/>
    </row>
    <row r="72" spans="1:14" s="31" customFormat="1" ht="21.95" customHeight="1" thickTop="1" thickBot="1" x14ac:dyDescent="0.3">
      <c r="A72" s="115"/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7"/>
    </row>
    <row r="73" spans="1:14" s="31" customFormat="1" ht="21.95" customHeight="1" thickTop="1" thickBot="1" x14ac:dyDescent="0.3">
      <c r="A73" s="121" t="s">
        <v>25</v>
      </c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3"/>
      <c r="M73" s="21"/>
      <c r="N73" s="21"/>
    </row>
    <row r="74" spans="1:14" s="31" customFormat="1" ht="21.95" customHeight="1" thickTop="1" thickBot="1" x14ac:dyDescent="0.3">
      <c r="A74" s="118" t="s">
        <v>41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9"/>
      <c r="M74" s="12" t="s">
        <v>95</v>
      </c>
      <c r="N74" s="12" t="s">
        <v>97</v>
      </c>
    </row>
    <row r="75" spans="1:14" s="31" customFormat="1" ht="21.95" customHeight="1" thickTop="1" thickBot="1" x14ac:dyDescent="0.3">
      <c r="A75" s="52" t="s">
        <v>0</v>
      </c>
      <c r="B75" s="149" t="s">
        <v>217</v>
      </c>
      <c r="C75" s="149"/>
      <c r="D75" s="149"/>
      <c r="E75" s="149"/>
      <c r="F75" s="149"/>
      <c r="G75" s="149"/>
      <c r="H75" s="149"/>
      <c r="I75" s="149"/>
      <c r="J75" s="149"/>
      <c r="K75" s="30">
        <v>0</v>
      </c>
      <c r="L75" s="19">
        <f>$L$27*K75</f>
        <v>0</v>
      </c>
      <c r="M75" s="20"/>
      <c r="N75" s="20"/>
    </row>
    <row r="76" spans="1:14" s="31" customFormat="1" ht="21.95" customHeight="1" thickTop="1" thickBot="1" x14ac:dyDescent="0.3">
      <c r="A76" s="52" t="s">
        <v>1</v>
      </c>
      <c r="B76" s="149" t="s">
        <v>73</v>
      </c>
      <c r="C76" s="149"/>
      <c r="D76" s="149"/>
      <c r="E76" s="149"/>
      <c r="F76" s="149"/>
      <c r="G76" s="149"/>
      <c r="H76" s="149"/>
      <c r="I76" s="149"/>
      <c r="J76" s="149"/>
      <c r="K76" s="30">
        <v>2.8E-3</v>
      </c>
      <c r="L76" s="19">
        <f t="shared" ref="L76:L80" si="2">$L$27*K76</f>
        <v>3.6427999999999998</v>
      </c>
      <c r="M76" s="20"/>
      <c r="N76" s="20"/>
    </row>
    <row r="77" spans="1:14" s="31" customFormat="1" ht="21.95" customHeight="1" thickTop="1" thickBot="1" x14ac:dyDescent="0.3">
      <c r="A77" s="52" t="s">
        <v>2</v>
      </c>
      <c r="B77" s="149" t="s">
        <v>216</v>
      </c>
      <c r="C77" s="149"/>
      <c r="D77" s="149"/>
      <c r="E77" s="149"/>
      <c r="F77" s="149"/>
      <c r="G77" s="149"/>
      <c r="H77" s="149"/>
      <c r="I77" s="149"/>
      <c r="J77" s="149"/>
      <c r="K77" s="30">
        <v>2.0000000000000001E-4</v>
      </c>
      <c r="L77" s="19">
        <f t="shared" si="2"/>
        <v>0.26019999999999999</v>
      </c>
      <c r="M77" s="20"/>
      <c r="N77" s="20"/>
    </row>
    <row r="78" spans="1:14" s="31" customFormat="1" ht="21.95" customHeight="1" thickTop="1" thickBot="1" x14ac:dyDescent="0.3">
      <c r="A78" s="52" t="s">
        <v>3</v>
      </c>
      <c r="B78" s="149" t="s">
        <v>74</v>
      </c>
      <c r="C78" s="149"/>
      <c r="D78" s="149"/>
      <c r="E78" s="149"/>
      <c r="F78" s="149"/>
      <c r="G78" s="149"/>
      <c r="H78" s="149"/>
      <c r="I78" s="149"/>
      <c r="J78" s="149"/>
      <c r="K78" s="30">
        <v>3.3E-3</v>
      </c>
      <c r="L78" s="19">
        <f t="shared" si="2"/>
        <v>4.2933000000000003</v>
      </c>
      <c r="M78" s="20"/>
      <c r="N78" s="20"/>
    </row>
    <row r="79" spans="1:14" s="31" customFormat="1" ht="21.95" customHeight="1" thickTop="1" thickBot="1" x14ac:dyDescent="0.3">
      <c r="A79" s="52" t="s">
        <v>4</v>
      </c>
      <c r="B79" s="149" t="s">
        <v>75</v>
      </c>
      <c r="C79" s="149"/>
      <c r="D79" s="149"/>
      <c r="E79" s="149"/>
      <c r="F79" s="149"/>
      <c r="G79" s="149"/>
      <c r="H79" s="149"/>
      <c r="I79" s="149"/>
      <c r="J79" s="149"/>
      <c r="K79" s="30">
        <v>5.9999999999999995E-4</v>
      </c>
      <c r="L79" s="19">
        <f t="shared" si="2"/>
        <v>0.78059999999999996</v>
      </c>
      <c r="M79" s="20"/>
      <c r="N79" s="20"/>
    </row>
    <row r="80" spans="1:14" s="31" customFormat="1" ht="21.95" customHeight="1" thickTop="1" thickBot="1" x14ac:dyDescent="0.3">
      <c r="A80" s="52" t="s">
        <v>5</v>
      </c>
      <c r="B80" s="149" t="s">
        <v>76</v>
      </c>
      <c r="C80" s="149"/>
      <c r="D80" s="149"/>
      <c r="E80" s="149"/>
      <c r="F80" s="149"/>
      <c r="G80" s="149"/>
      <c r="H80" s="149"/>
      <c r="I80" s="149"/>
      <c r="J80" s="149"/>
      <c r="K80" s="30">
        <v>1.01E-2</v>
      </c>
      <c r="L80" s="19">
        <f t="shared" si="2"/>
        <v>13.1401</v>
      </c>
      <c r="M80" s="20"/>
      <c r="N80" s="20"/>
    </row>
    <row r="81" spans="1:14" s="31" customFormat="1" ht="21.95" customHeight="1" thickTop="1" thickBot="1" x14ac:dyDescent="0.3">
      <c r="A81" s="173" t="s">
        <v>8</v>
      </c>
      <c r="B81" s="173"/>
      <c r="C81" s="173"/>
      <c r="D81" s="173"/>
      <c r="E81" s="173"/>
      <c r="F81" s="173"/>
      <c r="G81" s="173"/>
      <c r="H81" s="173"/>
      <c r="I81" s="173"/>
      <c r="J81" s="173"/>
      <c r="K81" s="50">
        <f>SUM(K75:K80)</f>
        <v>1.7000000000000001E-2</v>
      </c>
      <c r="L81" s="51">
        <f>SUM(L75:L80)</f>
        <v>22.117000000000001</v>
      </c>
      <c r="M81" s="21"/>
      <c r="N81" s="21"/>
    </row>
    <row r="82" spans="1:14" s="31" customFormat="1" ht="21.95" customHeight="1" thickTop="1" thickBot="1" x14ac:dyDescent="0.3">
      <c r="A82" s="172"/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7"/>
    </row>
    <row r="83" spans="1:14" s="31" customFormat="1" ht="21.95" customHeight="1" thickTop="1" thickBot="1" x14ac:dyDescent="0.3">
      <c r="A83" s="118" t="s">
        <v>42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9"/>
      <c r="M83" s="12" t="s">
        <v>95</v>
      </c>
      <c r="N83" s="12" t="s">
        <v>97</v>
      </c>
    </row>
    <row r="84" spans="1:14" s="31" customFormat="1" ht="21.95" customHeight="1" thickTop="1" thickBot="1" x14ac:dyDescent="0.3">
      <c r="A84" s="52" t="s">
        <v>0</v>
      </c>
      <c r="B84" s="159" t="s">
        <v>77</v>
      </c>
      <c r="C84" s="160"/>
      <c r="D84" s="160"/>
      <c r="E84" s="160"/>
      <c r="F84" s="160"/>
      <c r="G84" s="160"/>
      <c r="H84" s="160"/>
      <c r="I84" s="160"/>
      <c r="J84" s="160"/>
      <c r="K84" s="161"/>
      <c r="L84" s="19">
        <v>0</v>
      </c>
      <c r="M84" s="20"/>
      <c r="N84" s="20"/>
    </row>
    <row r="85" spans="1:14" s="31" customFormat="1" ht="21.95" customHeight="1" thickTop="1" thickBot="1" x14ac:dyDescent="0.3">
      <c r="A85" s="174" t="s">
        <v>8</v>
      </c>
      <c r="B85" s="175"/>
      <c r="C85" s="175"/>
      <c r="D85" s="175"/>
      <c r="E85" s="175"/>
      <c r="F85" s="175"/>
      <c r="G85" s="175"/>
      <c r="H85" s="175"/>
      <c r="I85" s="175"/>
      <c r="J85" s="175"/>
      <c r="K85" s="176"/>
      <c r="L85" s="55">
        <f>L84</f>
        <v>0</v>
      </c>
      <c r="M85" s="20"/>
      <c r="N85" s="20"/>
    </row>
    <row r="86" spans="1:14" s="31" customFormat="1" ht="21.95" customHeight="1" thickTop="1" thickBot="1" x14ac:dyDescent="0.3">
      <c r="A86" s="115"/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7"/>
    </row>
    <row r="87" spans="1:14" s="31" customFormat="1" ht="21.95" customHeight="1" thickTop="1" thickBot="1" x14ac:dyDescent="0.3">
      <c r="A87" s="118" t="s">
        <v>26</v>
      </c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9"/>
      <c r="M87" s="12" t="s">
        <v>95</v>
      </c>
      <c r="N87" s="12" t="s">
        <v>97</v>
      </c>
    </row>
    <row r="88" spans="1:14" s="31" customFormat="1" ht="21.95" customHeight="1" thickTop="1" thickBot="1" x14ac:dyDescent="0.3">
      <c r="A88" s="52" t="s">
        <v>9</v>
      </c>
      <c r="B88" s="159" t="s">
        <v>78</v>
      </c>
      <c r="C88" s="160"/>
      <c r="D88" s="160"/>
      <c r="E88" s="160"/>
      <c r="F88" s="160"/>
      <c r="G88" s="160"/>
      <c r="H88" s="160"/>
      <c r="I88" s="160"/>
      <c r="J88" s="160"/>
      <c r="K88" s="161"/>
      <c r="L88" s="19">
        <f>L81</f>
        <v>22.117000000000001</v>
      </c>
      <c r="M88" s="20"/>
      <c r="N88" s="20"/>
    </row>
    <row r="89" spans="1:14" s="31" customFormat="1" ht="21.95" customHeight="1" thickTop="1" thickBot="1" x14ac:dyDescent="0.3">
      <c r="A89" s="52" t="s">
        <v>14</v>
      </c>
      <c r="B89" s="159" t="s">
        <v>79</v>
      </c>
      <c r="C89" s="160"/>
      <c r="D89" s="160"/>
      <c r="E89" s="160"/>
      <c r="F89" s="160"/>
      <c r="G89" s="160"/>
      <c r="H89" s="160"/>
      <c r="I89" s="160"/>
      <c r="J89" s="160"/>
      <c r="K89" s="161"/>
      <c r="L89" s="19">
        <f>L85</f>
        <v>0</v>
      </c>
      <c r="M89" s="20"/>
      <c r="N89" s="20"/>
    </row>
    <row r="90" spans="1:14" s="31" customFormat="1" ht="21.95" customHeight="1" thickTop="1" thickBot="1" x14ac:dyDescent="0.3">
      <c r="A90" s="168" t="s">
        <v>8</v>
      </c>
      <c r="B90" s="169"/>
      <c r="C90" s="169"/>
      <c r="D90" s="169"/>
      <c r="E90" s="169"/>
      <c r="F90" s="169"/>
      <c r="G90" s="169"/>
      <c r="H90" s="169"/>
      <c r="I90" s="169"/>
      <c r="J90" s="169"/>
      <c r="K90" s="170"/>
      <c r="L90" s="54">
        <f>SUM(L88:L89)</f>
        <v>22.117000000000001</v>
      </c>
      <c r="M90" s="32"/>
      <c r="N90" s="32"/>
    </row>
    <row r="91" spans="1:14" s="31" customFormat="1" ht="21.95" customHeight="1" thickTop="1" thickBot="1" x14ac:dyDescent="0.3">
      <c r="A91" s="115"/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7"/>
    </row>
    <row r="92" spans="1:14" s="2" customFormat="1" ht="21.95" customHeight="1" thickTop="1" thickBot="1" x14ac:dyDescent="0.3">
      <c r="A92" s="121" t="s">
        <v>43</v>
      </c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3"/>
      <c r="M92" s="12" t="s">
        <v>95</v>
      </c>
      <c r="N92" s="12" t="s">
        <v>97</v>
      </c>
    </row>
    <row r="93" spans="1:14" s="2" customFormat="1" ht="21.95" customHeight="1" thickTop="1" thickBot="1" x14ac:dyDescent="0.3">
      <c r="A93" s="52" t="s">
        <v>0</v>
      </c>
      <c r="B93" s="149" t="s">
        <v>80</v>
      </c>
      <c r="C93" s="149"/>
      <c r="D93" s="149"/>
      <c r="E93" s="149"/>
      <c r="F93" s="149"/>
      <c r="G93" s="149"/>
      <c r="H93" s="149"/>
      <c r="I93" s="149"/>
      <c r="J93" s="149"/>
      <c r="K93" s="149"/>
      <c r="L93" s="19">
        <f>Uniforme!E11</f>
        <v>56.130833333333335</v>
      </c>
      <c r="M93" s="20"/>
      <c r="N93" s="20"/>
    </row>
    <row r="94" spans="1:14" s="2" customFormat="1" ht="21.95" customHeight="1" thickTop="1" thickBot="1" x14ac:dyDescent="0.3">
      <c r="A94" s="52" t="s">
        <v>1</v>
      </c>
      <c r="B94" s="159" t="s">
        <v>218</v>
      </c>
      <c r="C94" s="160"/>
      <c r="D94" s="160"/>
      <c r="E94" s="160"/>
      <c r="F94" s="160"/>
      <c r="G94" s="160"/>
      <c r="H94" s="160"/>
      <c r="I94" s="160"/>
      <c r="J94" s="160"/>
      <c r="K94" s="161"/>
      <c r="L94" s="19">
        <f>'Equipamentos e Utensílios'!G7</f>
        <v>17.219166666666666</v>
      </c>
      <c r="M94" s="20"/>
      <c r="N94" s="20"/>
    </row>
    <row r="95" spans="1:14" s="2" customFormat="1" ht="21.95" customHeight="1" thickTop="1" thickBot="1" x14ac:dyDescent="0.3">
      <c r="A95" s="52" t="s">
        <v>2</v>
      </c>
      <c r="B95" s="159" t="s">
        <v>219</v>
      </c>
      <c r="C95" s="160"/>
      <c r="D95" s="160"/>
      <c r="E95" s="160"/>
      <c r="F95" s="160"/>
      <c r="G95" s="160"/>
      <c r="H95" s="160"/>
      <c r="I95" s="160"/>
      <c r="J95" s="160"/>
      <c r="K95" s="161"/>
      <c r="L95" s="19">
        <f>'Gêneros de Alimentação'!G18</f>
        <v>1509.0500000000004</v>
      </c>
      <c r="M95" s="20"/>
      <c r="N95" s="20"/>
    </row>
    <row r="96" spans="1:14" s="2" customFormat="1" ht="21.95" customHeight="1" thickTop="1" thickBot="1" x14ac:dyDescent="0.3">
      <c r="A96" s="52" t="s">
        <v>3</v>
      </c>
      <c r="B96" s="159" t="s">
        <v>220</v>
      </c>
      <c r="C96" s="160"/>
      <c r="D96" s="160"/>
      <c r="E96" s="160"/>
      <c r="F96" s="160"/>
      <c r="G96" s="160"/>
      <c r="H96" s="160"/>
      <c r="I96" s="160"/>
      <c r="J96" s="160"/>
      <c r="K96" s="161"/>
      <c r="L96" s="19">
        <f>'Utensílios de copa e cozinha'!G18</f>
        <v>62.098333333333336</v>
      </c>
      <c r="M96" s="20"/>
      <c r="N96" s="20"/>
    </row>
    <row r="97" spans="1:14" s="31" customFormat="1" ht="21.95" customHeight="1" thickTop="1" thickBot="1" x14ac:dyDescent="0.3">
      <c r="A97" s="168" t="s">
        <v>44</v>
      </c>
      <c r="B97" s="169"/>
      <c r="C97" s="169"/>
      <c r="D97" s="169"/>
      <c r="E97" s="169"/>
      <c r="F97" s="169"/>
      <c r="G97" s="169"/>
      <c r="H97" s="169"/>
      <c r="I97" s="169"/>
      <c r="J97" s="169"/>
      <c r="K97" s="170"/>
      <c r="L97" s="54">
        <f>SUM(L93:L96)</f>
        <v>1644.4983333333337</v>
      </c>
      <c r="M97" s="32"/>
      <c r="N97" s="32"/>
    </row>
    <row r="98" spans="1:14" s="31" customFormat="1" ht="21.95" customHeight="1" thickTop="1" thickBot="1" x14ac:dyDescent="0.3">
      <c r="A98" s="115"/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7"/>
    </row>
    <row r="99" spans="1:14" s="31" customFormat="1" ht="21.95" customHeight="1" thickTop="1" thickBot="1" x14ac:dyDescent="0.3">
      <c r="A99" s="121" t="s">
        <v>45</v>
      </c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3"/>
      <c r="M99" s="12" t="s">
        <v>95</v>
      </c>
      <c r="N99" s="12" t="s">
        <v>97</v>
      </c>
    </row>
    <row r="100" spans="1:14" s="31" customFormat="1" ht="21.95" customHeight="1" thickTop="1" thickBot="1" x14ac:dyDescent="0.3">
      <c r="A100" s="52" t="s">
        <v>0</v>
      </c>
      <c r="B100" s="6" t="s">
        <v>81</v>
      </c>
      <c r="C100" s="6"/>
      <c r="D100" s="6"/>
      <c r="E100" s="6"/>
      <c r="F100" s="6"/>
      <c r="G100" s="6"/>
      <c r="H100" s="6"/>
      <c r="I100" s="6"/>
      <c r="J100" s="33"/>
      <c r="K100" s="34">
        <v>0.05</v>
      </c>
      <c r="L100" s="19">
        <f>L116*K100</f>
        <v>226.25548909666674</v>
      </c>
      <c r="M100" s="20"/>
      <c r="N100" s="20"/>
    </row>
    <row r="101" spans="1:14" s="31" customFormat="1" ht="21.95" customHeight="1" thickTop="1" thickBot="1" x14ac:dyDescent="0.3">
      <c r="A101" s="52" t="s">
        <v>1</v>
      </c>
      <c r="B101" s="6" t="s">
        <v>15</v>
      </c>
      <c r="C101" s="6"/>
      <c r="D101" s="6"/>
      <c r="E101" s="6"/>
      <c r="F101" s="6"/>
      <c r="G101" s="6"/>
      <c r="H101" s="6"/>
      <c r="I101" s="6"/>
      <c r="J101" s="33"/>
      <c r="K101" s="34">
        <v>0.1</v>
      </c>
      <c r="L101" s="19">
        <f>(L116+L100)*K101</f>
        <v>475.13652710300016</v>
      </c>
      <c r="M101" s="20"/>
      <c r="N101" s="20"/>
    </row>
    <row r="102" spans="1:14" s="31" customFormat="1" ht="21.95" customHeight="1" thickTop="1" thickBot="1" x14ac:dyDescent="0.3">
      <c r="A102" s="168" t="s">
        <v>8</v>
      </c>
      <c r="B102" s="169"/>
      <c r="C102" s="169"/>
      <c r="D102" s="169"/>
      <c r="E102" s="169"/>
      <c r="F102" s="169"/>
      <c r="G102" s="169"/>
      <c r="H102" s="169"/>
      <c r="I102" s="169"/>
      <c r="J102" s="169"/>
      <c r="K102" s="170"/>
      <c r="L102" s="54">
        <f>SUM(L100:L101)</f>
        <v>701.39201619966684</v>
      </c>
      <c r="M102" s="32"/>
      <c r="N102" s="32"/>
    </row>
    <row r="103" spans="1:14" s="31" customFormat="1" ht="21.95" customHeight="1" thickTop="1" thickBot="1" x14ac:dyDescent="0.3">
      <c r="A103" s="184" t="s">
        <v>2</v>
      </c>
      <c r="B103" s="193" t="s">
        <v>117</v>
      </c>
      <c r="C103" s="186" t="s">
        <v>115</v>
      </c>
      <c r="D103" s="187"/>
      <c r="E103" s="192" t="s">
        <v>88</v>
      </c>
      <c r="F103" s="150"/>
      <c r="G103" s="150"/>
      <c r="H103" s="150"/>
      <c r="I103" s="151"/>
      <c r="J103" s="35">
        <v>6.4999999999999997E-3</v>
      </c>
      <c r="K103" s="177">
        <f>J107</f>
        <v>8.6499999999999994E-2</v>
      </c>
      <c r="L103" s="19">
        <f>($L$116+$L$100+$L$101)/(1-$K$103)*J103</f>
        <v>37.189120621636022</v>
      </c>
      <c r="M103" s="36"/>
      <c r="N103" s="36"/>
    </row>
    <row r="104" spans="1:14" s="31" customFormat="1" ht="21.95" customHeight="1" thickTop="1" thickBot="1" x14ac:dyDescent="0.3">
      <c r="A104" s="184"/>
      <c r="B104" s="194"/>
      <c r="C104" s="188"/>
      <c r="D104" s="189"/>
      <c r="E104" s="192" t="s">
        <v>212</v>
      </c>
      <c r="F104" s="150"/>
      <c r="G104" s="150" t="s">
        <v>89</v>
      </c>
      <c r="H104" s="150"/>
      <c r="I104" s="151"/>
      <c r="J104" s="35">
        <v>0.03</v>
      </c>
      <c r="K104" s="178"/>
      <c r="L104" s="19">
        <f t="shared" ref="L104:L105" si="3">($L$116+$L$100+$L$101)/(1-$K$103)*J104</f>
        <v>171.64209517678165</v>
      </c>
      <c r="M104" s="36"/>
      <c r="N104" s="36"/>
    </row>
    <row r="105" spans="1:14" s="31" customFormat="1" ht="21.95" customHeight="1" thickTop="1" thickBot="1" x14ac:dyDescent="0.3">
      <c r="A105" s="184"/>
      <c r="B105" s="194"/>
      <c r="C105" s="190"/>
      <c r="D105" s="191"/>
      <c r="E105" s="196" t="s">
        <v>90</v>
      </c>
      <c r="F105" s="197"/>
      <c r="G105" s="197"/>
      <c r="H105" s="197"/>
      <c r="I105" s="198"/>
      <c r="J105" s="35">
        <v>0</v>
      </c>
      <c r="K105" s="178"/>
      <c r="L105" s="19">
        <f t="shared" si="3"/>
        <v>0</v>
      </c>
      <c r="M105" s="36"/>
      <c r="N105" s="36"/>
    </row>
    <row r="106" spans="1:14" s="31" customFormat="1" ht="21.95" customHeight="1" thickTop="1" thickBot="1" x14ac:dyDescent="0.3">
      <c r="A106" s="185"/>
      <c r="B106" s="195"/>
      <c r="C106" s="192" t="s">
        <v>116</v>
      </c>
      <c r="D106" s="151"/>
      <c r="E106" s="192" t="s">
        <v>91</v>
      </c>
      <c r="F106" s="150"/>
      <c r="G106" s="150"/>
      <c r="H106" s="150"/>
      <c r="I106" s="151"/>
      <c r="J106" s="35">
        <v>0.05</v>
      </c>
      <c r="K106" s="179"/>
      <c r="L106" s="19">
        <f>($L$116+$L$100+$L$101)/(1-$K$103)*J106</f>
        <v>286.07015862796942</v>
      </c>
      <c r="M106" s="36"/>
      <c r="N106" s="36"/>
    </row>
    <row r="107" spans="1:14" s="31" customFormat="1" ht="21.95" customHeight="1" thickTop="1" thickBot="1" x14ac:dyDescent="0.3">
      <c r="A107" s="168" t="s">
        <v>46</v>
      </c>
      <c r="B107" s="169"/>
      <c r="C107" s="169"/>
      <c r="D107" s="169"/>
      <c r="E107" s="169"/>
      <c r="F107" s="169"/>
      <c r="G107" s="169"/>
      <c r="H107" s="169"/>
      <c r="I107" s="170"/>
      <c r="J107" s="56">
        <f>SUM(J103:J106)</f>
        <v>8.6499999999999994E-2</v>
      </c>
      <c r="K107" s="56">
        <f>K100+K101+K103</f>
        <v>0.23650000000000002</v>
      </c>
      <c r="L107" s="54">
        <f>SUM(L102:L106)</f>
        <v>1196.2933906260539</v>
      </c>
      <c r="M107" s="32"/>
      <c r="N107" s="32"/>
    </row>
    <row r="108" spans="1:14" s="2" customFormat="1" ht="21.95" customHeight="1" thickTop="1" thickBot="1" x14ac:dyDescent="0.3">
      <c r="A108" s="202"/>
      <c r="B108" s="203"/>
      <c r="C108" s="203"/>
      <c r="D108" s="203"/>
      <c r="E108" s="203"/>
      <c r="F108" s="203"/>
      <c r="G108" s="203"/>
      <c r="H108" s="203"/>
      <c r="I108" s="203"/>
      <c r="J108" s="203"/>
      <c r="K108" s="203"/>
      <c r="L108" s="204"/>
    </row>
    <row r="109" spans="1:14" s="2" customFormat="1" ht="21.95" customHeight="1" thickTop="1" thickBot="1" x14ac:dyDescent="0.3">
      <c r="A109" s="121" t="s">
        <v>27</v>
      </c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3"/>
      <c r="M109" s="32"/>
      <c r="N109" s="32"/>
    </row>
    <row r="110" spans="1:14" s="2" customFormat="1" ht="21.95" customHeight="1" thickTop="1" thickBot="1" x14ac:dyDescent="0.3">
      <c r="A110" s="181" t="s">
        <v>47</v>
      </c>
      <c r="B110" s="182"/>
      <c r="C110" s="182"/>
      <c r="D110" s="182"/>
      <c r="E110" s="182"/>
      <c r="F110" s="182"/>
      <c r="G110" s="182"/>
      <c r="H110" s="182"/>
      <c r="I110" s="182"/>
      <c r="J110" s="182"/>
      <c r="K110" s="182"/>
      <c r="L110" s="183"/>
      <c r="M110" s="12" t="s">
        <v>95</v>
      </c>
      <c r="N110" s="12" t="s">
        <v>97</v>
      </c>
    </row>
    <row r="111" spans="1:14" s="2" customFormat="1" ht="21.95" customHeight="1" thickTop="1" thickBot="1" x14ac:dyDescent="0.3">
      <c r="A111" s="52" t="s">
        <v>0</v>
      </c>
      <c r="B111" s="180" t="s">
        <v>82</v>
      </c>
      <c r="C111" s="130"/>
      <c r="D111" s="130"/>
      <c r="E111" s="130"/>
      <c r="F111" s="130"/>
      <c r="G111" s="130"/>
      <c r="H111" s="130"/>
      <c r="I111" s="130"/>
      <c r="J111" s="130"/>
      <c r="K111" s="134"/>
      <c r="L111" s="19">
        <f>L27</f>
        <v>1301</v>
      </c>
      <c r="M111" s="20"/>
      <c r="N111" s="20"/>
    </row>
    <row r="112" spans="1:14" s="2" customFormat="1" ht="21.95" customHeight="1" thickTop="1" thickBot="1" x14ac:dyDescent="0.3">
      <c r="A112" s="52" t="s">
        <v>1</v>
      </c>
      <c r="B112" s="205" t="s">
        <v>83</v>
      </c>
      <c r="C112" s="205"/>
      <c r="D112" s="205"/>
      <c r="E112" s="205"/>
      <c r="F112" s="205"/>
      <c r="G112" s="205"/>
      <c r="H112" s="205"/>
      <c r="I112" s="205"/>
      <c r="J112" s="205"/>
      <c r="K112" s="205"/>
      <c r="L112" s="19">
        <f>L62</f>
        <v>1464.2684314000003</v>
      </c>
      <c r="M112" s="20"/>
      <c r="N112" s="20"/>
    </row>
    <row r="113" spans="1:14" s="2" customFormat="1" ht="21.95" customHeight="1" thickTop="1" thickBot="1" x14ac:dyDescent="0.3">
      <c r="A113" s="52" t="s">
        <v>2</v>
      </c>
      <c r="B113" s="180" t="s">
        <v>84</v>
      </c>
      <c r="C113" s="130"/>
      <c r="D113" s="130"/>
      <c r="E113" s="130"/>
      <c r="F113" s="130"/>
      <c r="G113" s="130"/>
      <c r="H113" s="130"/>
      <c r="I113" s="130"/>
      <c r="J113" s="130"/>
      <c r="K113" s="134"/>
      <c r="L113" s="19">
        <f>L71</f>
        <v>93.226017200000001</v>
      </c>
      <c r="M113" s="20"/>
      <c r="N113" s="20"/>
    </row>
    <row r="114" spans="1:14" s="2" customFormat="1" ht="21.95" customHeight="1" thickTop="1" thickBot="1" x14ac:dyDescent="0.3">
      <c r="A114" s="52" t="s">
        <v>3</v>
      </c>
      <c r="B114" s="180" t="s">
        <v>85</v>
      </c>
      <c r="C114" s="130"/>
      <c r="D114" s="130"/>
      <c r="E114" s="130"/>
      <c r="F114" s="130"/>
      <c r="G114" s="130"/>
      <c r="H114" s="130"/>
      <c r="I114" s="130"/>
      <c r="J114" s="130"/>
      <c r="K114" s="134"/>
      <c r="L114" s="19">
        <f>L90</f>
        <v>22.117000000000001</v>
      </c>
      <c r="M114" s="20"/>
      <c r="N114" s="20"/>
    </row>
    <row r="115" spans="1:14" s="2" customFormat="1" ht="21.95" customHeight="1" thickTop="1" thickBot="1" x14ac:dyDescent="0.3">
      <c r="A115" s="52" t="s">
        <v>4</v>
      </c>
      <c r="B115" s="180" t="s">
        <v>86</v>
      </c>
      <c r="C115" s="130"/>
      <c r="D115" s="130"/>
      <c r="E115" s="130"/>
      <c r="F115" s="130"/>
      <c r="G115" s="130"/>
      <c r="H115" s="130"/>
      <c r="I115" s="130"/>
      <c r="J115" s="130"/>
      <c r="K115" s="134"/>
      <c r="L115" s="19">
        <f>L97</f>
        <v>1644.4983333333337</v>
      </c>
      <c r="M115" s="20"/>
      <c r="N115" s="20"/>
    </row>
    <row r="116" spans="1:14" s="2" customFormat="1" ht="21.95" customHeight="1" thickTop="1" thickBot="1" x14ac:dyDescent="0.3">
      <c r="A116" s="168" t="s">
        <v>48</v>
      </c>
      <c r="B116" s="168"/>
      <c r="C116" s="168"/>
      <c r="D116" s="168"/>
      <c r="E116" s="168"/>
      <c r="F116" s="168"/>
      <c r="G116" s="168"/>
      <c r="H116" s="168"/>
      <c r="I116" s="168"/>
      <c r="J116" s="168"/>
      <c r="K116" s="168"/>
      <c r="L116" s="54">
        <f>SUM(L111:L115)</f>
        <v>4525.1097819333345</v>
      </c>
      <c r="M116" s="32"/>
      <c r="N116" s="32"/>
    </row>
    <row r="117" spans="1:14" s="31" customFormat="1" ht="21.95" customHeight="1" thickTop="1" thickBot="1" x14ac:dyDescent="0.3">
      <c r="A117" s="52" t="s">
        <v>5</v>
      </c>
      <c r="B117" s="180" t="s">
        <v>87</v>
      </c>
      <c r="C117" s="130"/>
      <c r="D117" s="130"/>
      <c r="E117" s="130"/>
      <c r="F117" s="130"/>
      <c r="G117" s="130"/>
      <c r="H117" s="130"/>
      <c r="I117" s="130"/>
      <c r="J117" s="130"/>
      <c r="K117" s="134"/>
      <c r="L117" s="19">
        <f>L107</f>
        <v>1196.2933906260539</v>
      </c>
      <c r="M117" s="20"/>
      <c r="N117" s="20"/>
    </row>
    <row r="118" spans="1:14" s="2" customFormat="1" ht="21.95" customHeight="1" thickTop="1" thickBot="1" x14ac:dyDescent="0.3">
      <c r="A118" s="199" t="s">
        <v>49</v>
      </c>
      <c r="B118" s="200"/>
      <c r="C118" s="200"/>
      <c r="D118" s="200"/>
      <c r="E118" s="200"/>
      <c r="F118" s="200"/>
      <c r="G118" s="200"/>
      <c r="H118" s="200"/>
      <c r="I118" s="200"/>
      <c r="J118" s="200"/>
      <c r="K118" s="201"/>
      <c r="L118" s="57">
        <f>SUM(L116:L117)</f>
        <v>5721.4031725593886</v>
      </c>
      <c r="M118" s="37"/>
      <c r="N118" s="37"/>
    </row>
    <row r="119" spans="1:14" s="2" customFormat="1" ht="21.95" customHeight="1" thickTop="1" thickBot="1" x14ac:dyDescent="0.3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"/>
    </row>
    <row r="120" spans="1:14" s="2" customFormat="1" ht="21.95" customHeight="1" thickTop="1" thickBot="1" x14ac:dyDescent="0.3">
      <c r="A120" s="121" t="s">
        <v>50</v>
      </c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3"/>
      <c r="M120" s="38"/>
    </row>
    <row r="121" spans="1:14" s="2" customFormat="1" ht="30" customHeight="1" thickTop="1" thickBot="1" x14ac:dyDescent="0.3">
      <c r="A121" s="206" t="s">
        <v>120</v>
      </c>
      <c r="B121" s="206"/>
      <c r="C121" s="206"/>
      <c r="D121" s="206"/>
      <c r="E121" s="207" t="s">
        <v>119</v>
      </c>
      <c r="F121" s="207"/>
      <c r="G121" s="207" t="s">
        <v>121</v>
      </c>
      <c r="H121" s="207"/>
      <c r="I121" s="207" t="s">
        <v>122</v>
      </c>
      <c r="J121" s="207"/>
      <c r="K121" s="59" t="s">
        <v>93</v>
      </c>
      <c r="L121" s="60" t="s">
        <v>94</v>
      </c>
      <c r="M121" s="39" t="s">
        <v>96</v>
      </c>
      <c r="N121" s="39" t="s">
        <v>96</v>
      </c>
    </row>
    <row r="122" spans="1:14" s="2" customFormat="1" ht="30" customHeight="1" thickTop="1" thickBot="1" x14ac:dyDescent="0.3">
      <c r="A122" s="208" t="str">
        <f>D5</f>
        <v>Serviços de copeiragem</v>
      </c>
      <c r="B122" s="208"/>
      <c r="C122" s="208"/>
      <c r="D122" s="208"/>
      <c r="E122" s="209">
        <f>L118</f>
        <v>5721.4031725593886</v>
      </c>
      <c r="F122" s="209"/>
      <c r="G122" s="210">
        <v>1</v>
      </c>
      <c r="H122" s="211"/>
      <c r="I122" s="209">
        <f>E122*G122</f>
        <v>5721.4031725593886</v>
      </c>
      <c r="J122" s="209"/>
      <c r="K122" s="40">
        <f>L12</f>
        <v>1</v>
      </c>
      <c r="L122" s="41">
        <f>ROUND(K122*I122,2)</f>
        <v>5721.4</v>
      </c>
      <c r="M122" s="37"/>
      <c r="N122" s="37"/>
    </row>
    <row r="123" spans="1:14" s="2" customFormat="1" ht="21.95" customHeight="1" thickTop="1" thickBot="1" x14ac:dyDescent="0.3">
      <c r="A123" s="168" t="s">
        <v>51</v>
      </c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61">
        <f>L122*12</f>
        <v>68656.799999999988</v>
      </c>
      <c r="M123" s="62"/>
      <c r="N123" s="62"/>
    </row>
    <row r="124" spans="1:14" ht="15" thickTop="1" x14ac:dyDescent="0.2"/>
  </sheetData>
  <mergeCells count="121">
    <mergeCell ref="A123:K123"/>
    <mergeCell ref="A121:D121"/>
    <mergeCell ref="E121:F121"/>
    <mergeCell ref="G121:H121"/>
    <mergeCell ref="I121:J121"/>
    <mergeCell ref="A122:D122"/>
    <mergeCell ref="E122:F122"/>
    <mergeCell ref="G122:H122"/>
    <mergeCell ref="I122:J122"/>
    <mergeCell ref="B115:K115"/>
    <mergeCell ref="A116:K116"/>
    <mergeCell ref="B117:K117"/>
    <mergeCell ref="A118:K118"/>
    <mergeCell ref="A120:L120"/>
    <mergeCell ref="A108:L108"/>
    <mergeCell ref="A109:L109"/>
    <mergeCell ref="B111:K111"/>
    <mergeCell ref="B112:K112"/>
    <mergeCell ref="B113:K113"/>
    <mergeCell ref="A97:K97"/>
    <mergeCell ref="A98:L98"/>
    <mergeCell ref="K103:K106"/>
    <mergeCell ref="A99:L99"/>
    <mergeCell ref="B114:K114"/>
    <mergeCell ref="A107:I107"/>
    <mergeCell ref="A110:L110"/>
    <mergeCell ref="A103:A106"/>
    <mergeCell ref="A102:K102"/>
    <mergeCell ref="C103:D105"/>
    <mergeCell ref="C106:D106"/>
    <mergeCell ref="E103:I103"/>
    <mergeCell ref="E104:I104"/>
    <mergeCell ref="B103:B106"/>
    <mergeCell ref="E105:I105"/>
    <mergeCell ref="E106:I106"/>
    <mergeCell ref="B88:K88"/>
    <mergeCell ref="B89:K89"/>
    <mergeCell ref="A91:L91"/>
    <mergeCell ref="B93:K93"/>
    <mergeCell ref="B94:K94"/>
    <mergeCell ref="B95:K95"/>
    <mergeCell ref="B96:K96"/>
    <mergeCell ref="A92:L92"/>
    <mergeCell ref="A90:K90"/>
    <mergeCell ref="A82:L82"/>
    <mergeCell ref="A83:L83"/>
    <mergeCell ref="B84:K84"/>
    <mergeCell ref="A86:L86"/>
    <mergeCell ref="A87:L87"/>
    <mergeCell ref="B76:J76"/>
    <mergeCell ref="B77:J77"/>
    <mergeCell ref="B78:J78"/>
    <mergeCell ref="B79:J79"/>
    <mergeCell ref="B80:J80"/>
    <mergeCell ref="A81:J81"/>
    <mergeCell ref="A85:K85"/>
    <mergeCell ref="B70:J70"/>
    <mergeCell ref="A71:J71"/>
    <mergeCell ref="A72:L72"/>
    <mergeCell ref="A73:L73"/>
    <mergeCell ref="A74:L74"/>
    <mergeCell ref="B75:J75"/>
    <mergeCell ref="A64:L64"/>
    <mergeCell ref="B65:J65"/>
    <mergeCell ref="B66:J66"/>
    <mergeCell ref="B67:J67"/>
    <mergeCell ref="B68:J68"/>
    <mergeCell ref="B69:J69"/>
    <mergeCell ref="A58:L58"/>
    <mergeCell ref="B59:J59"/>
    <mergeCell ref="B60:J60"/>
    <mergeCell ref="B61:K61"/>
    <mergeCell ref="A63:L63"/>
    <mergeCell ref="B52:K52"/>
    <mergeCell ref="B53:K53"/>
    <mergeCell ref="B54:K54"/>
    <mergeCell ref="B55:K55"/>
    <mergeCell ref="A57:L57"/>
    <mergeCell ref="A56:K56"/>
    <mergeCell ref="A62:K62"/>
    <mergeCell ref="A46:L46"/>
    <mergeCell ref="B49:K49"/>
    <mergeCell ref="B50:K50"/>
    <mergeCell ref="B51:K51"/>
    <mergeCell ref="B41:J41"/>
    <mergeCell ref="H43:J43"/>
    <mergeCell ref="A44:J44"/>
    <mergeCell ref="A45:L45"/>
    <mergeCell ref="H42:J42"/>
    <mergeCell ref="B47:E47"/>
    <mergeCell ref="C42:E42"/>
    <mergeCell ref="F42:G42"/>
    <mergeCell ref="A1:L1"/>
    <mergeCell ref="D2:L2"/>
    <mergeCell ref="D3:L3"/>
    <mergeCell ref="D4:L4"/>
    <mergeCell ref="B24:K24"/>
    <mergeCell ref="B25:K25"/>
    <mergeCell ref="B26:K26"/>
    <mergeCell ref="A27:K27"/>
    <mergeCell ref="B18:K18"/>
    <mergeCell ref="A19:L19"/>
    <mergeCell ref="B22:J22"/>
    <mergeCell ref="A20:L20"/>
    <mergeCell ref="D5:L5"/>
    <mergeCell ref="B23:J23"/>
    <mergeCell ref="A13:L13"/>
    <mergeCell ref="A14:L14"/>
    <mergeCell ref="A28:L28"/>
    <mergeCell ref="A35:L35"/>
    <mergeCell ref="B36:J36"/>
    <mergeCell ref="B37:J37"/>
    <mergeCell ref="B38:J38"/>
    <mergeCell ref="B39:J39"/>
    <mergeCell ref="B40:J40"/>
    <mergeCell ref="A29:L29"/>
    <mergeCell ref="A30:L30"/>
    <mergeCell ref="B31:J31"/>
    <mergeCell ref="B32:J32"/>
    <mergeCell ref="B33:J33"/>
    <mergeCell ref="A34:L34"/>
  </mergeCells>
  <pageMargins left="0.511811024" right="0.511811024" top="0.78740157499999996" bottom="0.78740157499999996" header="0.31496062000000002" footer="0.31496062000000002"/>
  <pageSetup paperSize="9" scale="59" fitToHeight="0" orientation="portrait" r:id="rId1"/>
  <rowBreaks count="1" manualBreakCount="1">
    <brk id="44" max="10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G18"/>
  <sheetViews>
    <sheetView showGridLines="0" view="pageBreakPreview" topLeftCell="B1" zoomScaleNormal="100" zoomScaleSheetLayoutView="100" workbookViewId="0">
      <selection activeCell="G24" sqref="G24"/>
    </sheetView>
  </sheetViews>
  <sheetFormatPr defaultRowHeight="11.25" x14ac:dyDescent="0.2"/>
  <cols>
    <col min="1" max="1" width="10.7109375" style="72" customWidth="1"/>
    <col min="2" max="2" width="36.85546875" style="72" bestFit="1" customWidth="1"/>
    <col min="3" max="5" width="15.7109375" style="72" customWidth="1"/>
    <col min="6" max="6" width="16.28515625" style="72" bestFit="1" customWidth="1"/>
    <col min="7" max="7" width="15.7109375" style="72" customWidth="1"/>
    <col min="8" max="16384" width="9.140625" style="72"/>
  </cols>
  <sheetData>
    <row r="1" spans="1:7" ht="20.100000000000001" customHeight="1" x14ac:dyDescent="0.2">
      <c r="A1" s="212" t="s">
        <v>151</v>
      </c>
      <c r="B1" s="213"/>
      <c r="C1" s="213"/>
      <c r="D1" s="213"/>
      <c r="E1" s="213"/>
      <c r="F1" s="213"/>
      <c r="G1" s="214"/>
    </row>
    <row r="2" spans="1:7" ht="20.100000000000001" customHeight="1" x14ac:dyDescent="0.2">
      <c r="A2" s="73" t="s">
        <v>105</v>
      </c>
      <c r="B2" s="73" t="s">
        <v>142</v>
      </c>
      <c r="C2" s="73" t="s">
        <v>143</v>
      </c>
      <c r="D2" s="73" t="s">
        <v>107</v>
      </c>
      <c r="E2" s="73" t="s">
        <v>156</v>
      </c>
      <c r="F2" s="73" t="s">
        <v>144</v>
      </c>
      <c r="G2" s="73" t="s">
        <v>108</v>
      </c>
    </row>
    <row r="3" spans="1:7" ht="22.5" x14ac:dyDescent="0.2">
      <c r="A3" s="74">
        <v>1</v>
      </c>
      <c r="B3" s="70" t="s">
        <v>175</v>
      </c>
      <c r="C3" s="82">
        <v>107.99</v>
      </c>
      <c r="D3" s="84">
        <v>4</v>
      </c>
      <c r="E3" s="84" t="s">
        <v>152</v>
      </c>
      <c r="F3" s="84">
        <v>60</v>
      </c>
      <c r="G3" s="85">
        <f>C3*D3/F3</f>
        <v>7.1993333333333327</v>
      </c>
    </row>
    <row r="4" spans="1:7" ht="22.5" x14ac:dyDescent="0.2">
      <c r="A4" s="74">
        <v>2</v>
      </c>
      <c r="B4" s="70" t="s">
        <v>176</v>
      </c>
      <c r="C4" s="82">
        <v>96.77</v>
      </c>
      <c r="D4" s="84">
        <v>12</v>
      </c>
      <c r="E4" s="84" t="s">
        <v>152</v>
      </c>
      <c r="F4" s="84">
        <v>60</v>
      </c>
      <c r="G4" s="85">
        <f t="shared" ref="G4:G15" si="0">C4*D4/F4</f>
        <v>19.353999999999999</v>
      </c>
    </row>
    <row r="5" spans="1:7" ht="22.5" x14ac:dyDescent="0.2">
      <c r="A5" s="74">
        <v>3</v>
      </c>
      <c r="B5" s="70" t="s">
        <v>177</v>
      </c>
      <c r="C5" s="82">
        <v>17.13</v>
      </c>
      <c r="D5" s="84">
        <v>15</v>
      </c>
      <c r="E5" s="84" t="s">
        <v>124</v>
      </c>
      <c r="F5" s="84">
        <v>60</v>
      </c>
      <c r="G5" s="85">
        <f t="shared" si="0"/>
        <v>4.2824999999999998</v>
      </c>
    </row>
    <row r="6" spans="1:7" ht="22.5" x14ac:dyDescent="0.2">
      <c r="A6" s="74">
        <v>4</v>
      </c>
      <c r="B6" s="70" t="s">
        <v>178</v>
      </c>
      <c r="C6" s="82">
        <v>36.96</v>
      </c>
      <c r="D6" s="84">
        <v>4</v>
      </c>
      <c r="E6" s="84" t="s">
        <v>124</v>
      </c>
      <c r="F6" s="84">
        <v>60</v>
      </c>
      <c r="G6" s="85">
        <f t="shared" si="0"/>
        <v>2.464</v>
      </c>
    </row>
    <row r="7" spans="1:7" x14ac:dyDescent="0.2">
      <c r="A7" s="74">
        <v>5</v>
      </c>
      <c r="B7" s="70" t="s">
        <v>179</v>
      </c>
      <c r="C7" s="82">
        <v>1.23</v>
      </c>
      <c r="D7" s="84">
        <v>12</v>
      </c>
      <c r="E7" s="84" t="s">
        <v>124</v>
      </c>
      <c r="F7" s="84">
        <v>60</v>
      </c>
      <c r="G7" s="85">
        <f t="shared" si="0"/>
        <v>0.246</v>
      </c>
    </row>
    <row r="8" spans="1:7" ht="33.75" x14ac:dyDescent="0.2">
      <c r="A8" s="74">
        <v>6</v>
      </c>
      <c r="B8" s="89" t="s">
        <v>180</v>
      </c>
      <c r="C8" s="82">
        <v>18.600000000000001</v>
      </c>
      <c r="D8" s="84">
        <v>30</v>
      </c>
      <c r="E8" s="84" t="s">
        <v>124</v>
      </c>
      <c r="F8" s="84">
        <v>60</v>
      </c>
      <c r="G8" s="85">
        <f t="shared" si="0"/>
        <v>9.3000000000000007</v>
      </c>
    </row>
    <row r="9" spans="1:7" ht="33.75" x14ac:dyDescent="0.2">
      <c r="A9" s="74">
        <v>7</v>
      </c>
      <c r="B9" s="70" t="s">
        <v>181</v>
      </c>
      <c r="C9" s="82">
        <v>8.9499999999999993</v>
      </c>
      <c r="D9" s="84">
        <v>30</v>
      </c>
      <c r="E9" s="84" t="s">
        <v>124</v>
      </c>
      <c r="F9" s="84">
        <v>60</v>
      </c>
      <c r="G9" s="85">
        <f t="shared" si="0"/>
        <v>4.4749999999999996</v>
      </c>
    </row>
    <row r="10" spans="1:7" ht="22.5" x14ac:dyDescent="0.2">
      <c r="A10" s="74">
        <v>8</v>
      </c>
      <c r="B10" s="70" t="s">
        <v>182</v>
      </c>
      <c r="C10" s="82">
        <v>39.24</v>
      </c>
      <c r="D10" s="84">
        <v>3</v>
      </c>
      <c r="E10" s="84" t="s">
        <v>124</v>
      </c>
      <c r="F10" s="84">
        <v>60</v>
      </c>
      <c r="G10" s="85">
        <f t="shared" si="0"/>
        <v>1.962</v>
      </c>
    </row>
    <row r="11" spans="1:7" ht="22.5" x14ac:dyDescent="0.2">
      <c r="A11" s="74">
        <v>9</v>
      </c>
      <c r="B11" s="70" t="s">
        <v>183</v>
      </c>
      <c r="C11" s="82">
        <v>17.989999999999998</v>
      </c>
      <c r="D11" s="84">
        <v>6</v>
      </c>
      <c r="E11" s="84" t="s">
        <v>154</v>
      </c>
      <c r="F11" s="84">
        <v>60</v>
      </c>
      <c r="G11" s="85">
        <f t="shared" si="0"/>
        <v>1.7989999999999999</v>
      </c>
    </row>
    <row r="12" spans="1:7" ht="22.5" x14ac:dyDescent="0.2">
      <c r="A12" s="74">
        <v>10</v>
      </c>
      <c r="B12" s="70" t="s">
        <v>184</v>
      </c>
      <c r="C12" s="82">
        <v>17.989999999999998</v>
      </c>
      <c r="D12" s="84">
        <v>6</v>
      </c>
      <c r="E12" s="84" t="s">
        <v>154</v>
      </c>
      <c r="F12" s="84">
        <v>60</v>
      </c>
      <c r="G12" s="85">
        <f t="shared" si="0"/>
        <v>1.7989999999999999</v>
      </c>
    </row>
    <row r="13" spans="1:7" ht="22.5" x14ac:dyDescent="0.2">
      <c r="A13" s="74">
        <v>11</v>
      </c>
      <c r="B13" s="70" t="s">
        <v>185</v>
      </c>
      <c r="C13" s="82">
        <v>48.74</v>
      </c>
      <c r="D13" s="84">
        <v>6</v>
      </c>
      <c r="E13" s="84" t="s">
        <v>153</v>
      </c>
      <c r="F13" s="84">
        <v>60</v>
      </c>
      <c r="G13" s="85">
        <f t="shared" si="0"/>
        <v>4.8739999999999997</v>
      </c>
    </row>
    <row r="14" spans="1:7" ht="22.5" x14ac:dyDescent="0.2">
      <c r="A14" s="74">
        <v>12</v>
      </c>
      <c r="B14" s="89" t="s">
        <v>186</v>
      </c>
      <c r="C14" s="82">
        <v>36.85</v>
      </c>
      <c r="D14" s="84">
        <v>6</v>
      </c>
      <c r="E14" s="84" t="s">
        <v>124</v>
      </c>
      <c r="F14" s="84">
        <v>60</v>
      </c>
      <c r="G14" s="85">
        <f t="shared" si="0"/>
        <v>3.6850000000000005</v>
      </c>
    </row>
    <row r="15" spans="1:7" x14ac:dyDescent="0.2">
      <c r="A15" s="74">
        <v>13</v>
      </c>
      <c r="B15" s="90" t="s">
        <v>187</v>
      </c>
      <c r="C15" s="82">
        <v>39.51</v>
      </c>
      <c r="D15" s="84">
        <v>1</v>
      </c>
      <c r="E15" s="84" t="s">
        <v>124</v>
      </c>
      <c r="F15" s="84">
        <v>60</v>
      </c>
      <c r="G15" s="85">
        <f t="shared" si="0"/>
        <v>0.65849999999999997</v>
      </c>
    </row>
    <row r="16" spans="1:7" ht="20.100000000000001" customHeight="1" x14ac:dyDescent="0.2">
      <c r="A16" s="215" t="s">
        <v>155</v>
      </c>
      <c r="B16" s="216"/>
      <c r="C16" s="216"/>
      <c r="D16" s="216"/>
      <c r="E16" s="216"/>
      <c r="F16" s="217"/>
      <c r="G16" s="86">
        <f>SUM(G3:G15)</f>
        <v>62.098333333333336</v>
      </c>
    </row>
    <row r="17" spans="1:7" ht="20.100000000000001" customHeight="1" x14ac:dyDescent="0.2">
      <c r="A17" s="215" t="s">
        <v>106</v>
      </c>
      <c r="B17" s="216"/>
      <c r="C17" s="216"/>
      <c r="D17" s="216"/>
      <c r="E17" s="216"/>
      <c r="F17" s="217"/>
      <c r="G17" s="83">
        <v>1</v>
      </c>
    </row>
    <row r="18" spans="1:7" ht="20.100000000000001" customHeight="1" x14ac:dyDescent="0.2">
      <c r="A18" s="218" t="s">
        <v>158</v>
      </c>
      <c r="B18" s="219"/>
      <c r="C18" s="219"/>
      <c r="D18" s="219"/>
      <c r="E18" s="219"/>
      <c r="F18" s="220"/>
      <c r="G18" s="78">
        <f>G16/G17</f>
        <v>62.098333333333336</v>
      </c>
    </row>
  </sheetData>
  <mergeCells count="4">
    <mergeCell ref="A1:G1"/>
    <mergeCell ref="A16:F16"/>
    <mergeCell ref="A17:F17"/>
    <mergeCell ref="A18:F18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18"/>
  <sheetViews>
    <sheetView showGridLines="0" view="pageBreakPreview" zoomScaleNormal="100" zoomScaleSheetLayoutView="100" workbookViewId="0">
      <selection activeCell="F29" sqref="F29"/>
    </sheetView>
  </sheetViews>
  <sheetFormatPr defaultRowHeight="11.25" x14ac:dyDescent="0.2"/>
  <cols>
    <col min="1" max="1" width="10.7109375" style="72" customWidth="1"/>
    <col min="2" max="2" width="38" style="72" customWidth="1"/>
    <col min="3" max="3" width="26.140625" style="72" bestFit="1" customWidth="1"/>
    <col min="4" max="5" width="15.7109375" style="72" customWidth="1"/>
    <col min="6" max="6" width="19.140625" style="72" customWidth="1"/>
    <col min="7" max="7" width="15.7109375" style="72" customWidth="1"/>
    <col min="8" max="16384" width="9.140625" style="72"/>
  </cols>
  <sheetData>
    <row r="1" spans="1:7" ht="20.100000000000001" customHeight="1" x14ac:dyDescent="0.2">
      <c r="A1" s="212" t="s">
        <v>174</v>
      </c>
      <c r="B1" s="213"/>
      <c r="C1" s="213"/>
      <c r="D1" s="213"/>
      <c r="E1" s="213"/>
      <c r="F1" s="213"/>
      <c r="G1" s="214"/>
    </row>
    <row r="2" spans="1:7" ht="20.100000000000001" customHeight="1" x14ac:dyDescent="0.2">
      <c r="A2" s="73" t="s">
        <v>105</v>
      </c>
      <c r="B2" s="73" t="s">
        <v>142</v>
      </c>
      <c r="C2" s="73" t="s">
        <v>172</v>
      </c>
      <c r="D2" s="73" t="s">
        <v>143</v>
      </c>
      <c r="E2" s="73" t="s">
        <v>193</v>
      </c>
      <c r="F2" s="73" t="s">
        <v>156</v>
      </c>
      <c r="G2" s="73" t="s">
        <v>108</v>
      </c>
    </row>
    <row r="3" spans="1:7" ht="33.75" x14ac:dyDescent="0.2">
      <c r="A3" s="74">
        <v>1</v>
      </c>
      <c r="B3" s="79" t="s">
        <v>159</v>
      </c>
      <c r="C3" s="79" t="s">
        <v>173</v>
      </c>
      <c r="D3" s="80">
        <v>19.89</v>
      </c>
      <c r="E3" s="81">
        <v>45</v>
      </c>
      <c r="F3" s="82" t="s">
        <v>125</v>
      </c>
      <c r="G3" s="82">
        <f>D3*E3</f>
        <v>895.05000000000007</v>
      </c>
    </row>
    <row r="4" spans="1:7" x14ac:dyDescent="0.2">
      <c r="A4" s="74">
        <v>2</v>
      </c>
      <c r="B4" s="79" t="s">
        <v>160</v>
      </c>
      <c r="C4" s="79" t="s">
        <v>127</v>
      </c>
      <c r="D4" s="80">
        <v>5.75</v>
      </c>
      <c r="E4" s="81">
        <v>30</v>
      </c>
      <c r="F4" s="82" t="s">
        <v>126</v>
      </c>
      <c r="G4" s="82">
        <f t="shared" ref="G4:G15" si="0">D4*E4</f>
        <v>172.5</v>
      </c>
    </row>
    <row r="5" spans="1:7" ht="22.5" x14ac:dyDescent="0.2">
      <c r="A5" s="74">
        <v>3</v>
      </c>
      <c r="B5" s="79" t="s">
        <v>161</v>
      </c>
      <c r="C5" s="79" t="s">
        <v>128</v>
      </c>
      <c r="D5" s="80">
        <v>13</v>
      </c>
      <c r="E5" s="81">
        <v>2</v>
      </c>
      <c r="F5" s="82" t="s">
        <v>124</v>
      </c>
      <c r="G5" s="82">
        <f t="shared" si="0"/>
        <v>26</v>
      </c>
    </row>
    <row r="6" spans="1:7" ht="45" x14ac:dyDescent="0.2">
      <c r="A6" s="74">
        <v>4</v>
      </c>
      <c r="B6" s="79" t="s">
        <v>162</v>
      </c>
      <c r="C6" s="79" t="s">
        <v>130</v>
      </c>
      <c r="D6" s="80">
        <v>6.69</v>
      </c>
      <c r="E6" s="81">
        <v>10</v>
      </c>
      <c r="F6" s="82" t="s">
        <v>129</v>
      </c>
      <c r="G6" s="82">
        <f t="shared" si="0"/>
        <v>66.900000000000006</v>
      </c>
    </row>
    <row r="7" spans="1:7" ht="22.5" x14ac:dyDescent="0.2">
      <c r="A7" s="74">
        <v>5</v>
      </c>
      <c r="B7" s="79" t="s">
        <v>163</v>
      </c>
      <c r="C7" s="79" t="s">
        <v>132</v>
      </c>
      <c r="D7" s="80">
        <v>3.51</v>
      </c>
      <c r="E7" s="81">
        <v>5</v>
      </c>
      <c r="F7" s="82" t="s">
        <v>131</v>
      </c>
      <c r="G7" s="82">
        <f t="shared" si="0"/>
        <v>17.549999999999997</v>
      </c>
    </row>
    <row r="8" spans="1:7" ht="45" x14ac:dyDescent="0.2">
      <c r="A8" s="74">
        <v>6</v>
      </c>
      <c r="B8" s="79" t="s">
        <v>164</v>
      </c>
      <c r="C8" s="79" t="s">
        <v>134</v>
      </c>
      <c r="D8" s="80">
        <v>4.99</v>
      </c>
      <c r="E8" s="81">
        <v>5</v>
      </c>
      <c r="F8" s="82" t="s">
        <v>133</v>
      </c>
      <c r="G8" s="82">
        <f t="shared" si="0"/>
        <v>24.950000000000003</v>
      </c>
    </row>
    <row r="9" spans="1:7" ht="56.25" x14ac:dyDescent="0.2">
      <c r="A9" s="74">
        <v>7</v>
      </c>
      <c r="B9" s="79" t="s">
        <v>165</v>
      </c>
      <c r="C9" s="79" t="s">
        <v>134</v>
      </c>
      <c r="D9" s="80">
        <v>3.49</v>
      </c>
      <c r="E9" s="81">
        <v>12</v>
      </c>
      <c r="F9" s="82" t="s">
        <v>135</v>
      </c>
      <c r="G9" s="82">
        <f t="shared" si="0"/>
        <v>41.88</v>
      </c>
    </row>
    <row r="10" spans="1:7" ht="45" x14ac:dyDescent="0.2">
      <c r="A10" s="74">
        <v>8</v>
      </c>
      <c r="B10" s="79" t="s">
        <v>166</v>
      </c>
      <c r="C10" s="79" t="s">
        <v>134</v>
      </c>
      <c r="D10" s="80">
        <v>3.9</v>
      </c>
      <c r="E10" s="81">
        <v>5</v>
      </c>
      <c r="F10" s="82" t="s">
        <v>136</v>
      </c>
      <c r="G10" s="82">
        <f t="shared" si="0"/>
        <v>19.5</v>
      </c>
    </row>
    <row r="11" spans="1:7" ht="67.5" x14ac:dyDescent="0.2">
      <c r="A11" s="74">
        <v>9</v>
      </c>
      <c r="B11" s="79" t="s">
        <v>167</v>
      </c>
      <c r="C11" s="79" t="s">
        <v>134</v>
      </c>
      <c r="D11" s="80">
        <v>4.3600000000000003</v>
      </c>
      <c r="E11" s="81">
        <v>16</v>
      </c>
      <c r="F11" s="82" t="s">
        <v>137</v>
      </c>
      <c r="G11" s="82">
        <f t="shared" si="0"/>
        <v>69.760000000000005</v>
      </c>
    </row>
    <row r="12" spans="1:7" ht="56.25" x14ac:dyDescent="0.2">
      <c r="A12" s="74">
        <v>10</v>
      </c>
      <c r="B12" s="79" t="s">
        <v>168</v>
      </c>
      <c r="C12" s="79" t="s">
        <v>134</v>
      </c>
      <c r="D12" s="80">
        <v>8.59</v>
      </c>
      <c r="E12" s="81">
        <v>6</v>
      </c>
      <c r="F12" s="82" t="s">
        <v>138</v>
      </c>
      <c r="G12" s="82">
        <f t="shared" si="0"/>
        <v>51.54</v>
      </c>
    </row>
    <row r="13" spans="1:7" ht="67.5" x14ac:dyDescent="0.2">
      <c r="A13" s="74">
        <v>11</v>
      </c>
      <c r="B13" s="79" t="s">
        <v>169</v>
      </c>
      <c r="C13" s="79" t="s">
        <v>139</v>
      </c>
      <c r="D13" s="80">
        <v>8.2899999999999991</v>
      </c>
      <c r="E13" s="81">
        <v>6</v>
      </c>
      <c r="F13" s="82" t="s">
        <v>136</v>
      </c>
      <c r="G13" s="82">
        <f t="shared" si="0"/>
        <v>49.739999999999995</v>
      </c>
    </row>
    <row r="14" spans="1:7" ht="56.25" x14ac:dyDescent="0.2">
      <c r="A14" s="74">
        <v>12</v>
      </c>
      <c r="B14" s="79" t="s">
        <v>170</v>
      </c>
      <c r="C14" s="79" t="s">
        <v>140</v>
      </c>
      <c r="D14" s="80">
        <v>10</v>
      </c>
      <c r="E14" s="81">
        <v>6</v>
      </c>
      <c r="F14" s="82" t="s">
        <v>136</v>
      </c>
      <c r="G14" s="82">
        <f t="shared" si="0"/>
        <v>60</v>
      </c>
    </row>
    <row r="15" spans="1:7" ht="45" x14ac:dyDescent="0.2">
      <c r="A15" s="74">
        <v>13</v>
      </c>
      <c r="B15" s="79" t="s">
        <v>171</v>
      </c>
      <c r="C15" s="79" t="s">
        <v>134</v>
      </c>
      <c r="D15" s="80">
        <v>2.2799999999999998</v>
      </c>
      <c r="E15" s="81">
        <v>6</v>
      </c>
      <c r="F15" s="82" t="s">
        <v>136</v>
      </c>
      <c r="G15" s="82">
        <f t="shared" si="0"/>
        <v>13.68</v>
      </c>
    </row>
    <row r="16" spans="1:7" ht="20.100000000000001" customHeight="1" x14ac:dyDescent="0.2">
      <c r="A16" s="215" t="s">
        <v>190</v>
      </c>
      <c r="B16" s="216"/>
      <c r="C16" s="216"/>
      <c r="D16" s="216"/>
      <c r="E16" s="216"/>
      <c r="F16" s="216"/>
      <c r="G16" s="76">
        <f>SUM(G3:G15)</f>
        <v>1509.0500000000004</v>
      </c>
    </row>
    <row r="17" spans="1:7" ht="20.100000000000001" customHeight="1" x14ac:dyDescent="0.2">
      <c r="A17" s="215" t="s">
        <v>106</v>
      </c>
      <c r="B17" s="216"/>
      <c r="C17" s="216"/>
      <c r="D17" s="216"/>
      <c r="E17" s="216"/>
      <c r="F17" s="216"/>
      <c r="G17" s="83">
        <v>1</v>
      </c>
    </row>
    <row r="18" spans="1:7" ht="20.100000000000001" customHeight="1" x14ac:dyDescent="0.2">
      <c r="A18" s="221" t="s">
        <v>191</v>
      </c>
      <c r="B18" s="222"/>
      <c r="C18" s="222"/>
      <c r="D18" s="222"/>
      <c r="E18" s="222"/>
      <c r="F18" s="222"/>
      <c r="G18" s="78">
        <f>G16/G17</f>
        <v>1509.0500000000004</v>
      </c>
    </row>
  </sheetData>
  <mergeCells count="4">
    <mergeCell ref="A1:G1"/>
    <mergeCell ref="A16:F16"/>
    <mergeCell ref="A17:F17"/>
    <mergeCell ref="A18:F18"/>
  </mergeCells>
  <pageMargins left="0.511811024" right="0.511811024" top="0.78740157499999996" bottom="0.78740157499999996" header="0.31496062000000002" footer="0.31496062000000002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  <pageSetUpPr fitToPage="1"/>
  </sheetPr>
  <dimension ref="A1:G7"/>
  <sheetViews>
    <sheetView showGridLines="0" view="pageBreakPreview" topLeftCell="C1" zoomScaleNormal="100" zoomScaleSheetLayoutView="100" workbookViewId="0">
      <selection activeCell="D31" sqref="D31"/>
    </sheetView>
  </sheetViews>
  <sheetFormatPr defaultRowHeight="11.25" x14ac:dyDescent="0.2"/>
  <cols>
    <col min="1" max="1" width="10.7109375" style="72" customWidth="1"/>
    <col min="2" max="2" width="38" style="72" customWidth="1"/>
    <col min="3" max="5" width="15.7109375" style="72" customWidth="1"/>
    <col min="6" max="6" width="16.28515625" style="72" bestFit="1" customWidth="1"/>
    <col min="7" max="7" width="15.7109375" style="72" customWidth="1"/>
    <col min="8" max="16384" width="9.140625" style="72"/>
  </cols>
  <sheetData>
    <row r="1" spans="1:7" ht="20.100000000000001" customHeight="1" x14ac:dyDescent="0.2">
      <c r="A1" s="212" t="s">
        <v>141</v>
      </c>
      <c r="B1" s="213"/>
      <c r="C1" s="213"/>
      <c r="D1" s="213"/>
      <c r="E1" s="213"/>
      <c r="F1" s="213"/>
      <c r="G1" s="214"/>
    </row>
    <row r="2" spans="1:7" ht="20.100000000000001" customHeight="1" x14ac:dyDescent="0.2">
      <c r="A2" s="73" t="s">
        <v>105</v>
      </c>
      <c r="B2" s="73" t="s">
        <v>142</v>
      </c>
      <c r="C2" s="73" t="s">
        <v>143</v>
      </c>
      <c r="D2" s="73" t="s">
        <v>107</v>
      </c>
      <c r="E2" s="73" t="s">
        <v>156</v>
      </c>
      <c r="F2" s="73" t="s">
        <v>144</v>
      </c>
      <c r="G2" s="73" t="s">
        <v>108</v>
      </c>
    </row>
    <row r="3" spans="1:7" ht="45" x14ac:dyDescent="0.2">
      <c r="A3" s="74">
        <v>1</v>
      </c>
      <c r="B3" s="70" t="s">
        <v>188</v>
      </c>
      <c r="C3" s="75">
        <v>1033.43</v>
      </c>
      <c r="D3" s="69">
        <v>1</v>
      </c>
      <c r="E3" s="69" t="s">
        <v>124</v>
      </c>
      <c r="F3" s="69">
        <v>120</v>
      </c>
      <c r="G3" s="71">
        <f>C3*D3/F3</f>
        <v>8.6119166666666676</v>
      </c>
    </row>
    <row r="4" spans="1:7" ht="101.25" x14ac:dyDescent="0.2">
      <c r="A4" s="74">
        <v>2</v>
      </c>
      <c r="B4" s="70" t="s">
        <v>189</v>
      </c>
      <c r="C4" s="75">
        <v>1032.8699999999999</v>
      </c>
      <c r="D4" s="69">
        <v>1</v>
      </c>
      <c r="E4" s="69" t="s">
        <v>124</v>
      </c>
      <c r="F4" s="69">
        <v>120</v>
      </c>
      <c r="G4" s="71">
        <f>C4*D4/F4</f>
        <v>8.6072499999999987</v>
      </c>
    </row>
    <row r="5" spans="1:7" ht="20.100000000000001" customHeight="1" x14ac:dyDescent="0.2">
      <c r="A5" s="215" t="s">
        <v>157</v>
      </c>
      <c r="B5" s="216"/>
      <c r="C5" s="216"/>
      <c r="D5" s="216"/>
      <c r="E5" s="216"/>
      <c r="F5" s="217"/>
      <c r="G5" s="76">
        <f>SUM(G3:G4)</f>
        <v>17.219166666666666</v>
      </c>
    </row>
    <row r="6" spans="1:7" ht="20.100000000000001" customHeight="1" x14ac:dyDescent="0.2">
      <c r="A6" s="215" t="s">
        <v>106</v>
      </c>
      <c r="B6" s="216"/>
      <c r="C6" s="216"/>
      <c r="D6" s="216"/>
      <c r="E6" s="216"/>
      <c r="F6" s="217"/>
      <c r="G6" s="77">
        <v>1</v>
      </c>
    </row>
    <row r="7" spans="1:7" ht="20.100000000000001" customHeight="1" x14ac:dyDescent="0.2">
      <c r="A7" s="218" t="s">
        <v>192</v>
      </c>
      <c r="B7" s="219"/>
      <c r="C7" s="219"/>
      <c r="D7" s="219"/>
      <c r="E7" s="219"/>
      <c r="F7" s="220"/>
      <c r="G7" s="78">
        <f>IFERROR(G5/G6,"")</f>
        <v>17.219166666666666</v>
      </c>
    </row>
  </sheetData>
  <mergeCells count="4">
    <mergeCell ref="A1:G1"/>
    <mergeCell ref="A5:F5"/>
    <mergeCell ref="A6:F6"/>
    <mergeCell ref="A7:F7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  <pageSetUpPr fitToPage="1"/>
  </sheetPr>
  <dimension ref="A1:E11"/>
  <sheetViews>
    <sheetView view="pageBreakPreview" zoomScaleNormal="100" zoomScaleSheetLayoutView="100" workbookViewId="0">
      <selection activeCell="E3" sqref="E3"/>
    </sheetView>
  </sheetViews>
  <sheetFormatPr defaultRowHeight="11.25" x14ac:dyDescent="0.2"/>
  <cols>
    <col min="1" max="1" width="10.7109375" style="72" customWidth="1"/>
    <col min="2" max="2" width="40.7109375" style="72" customWidth="1"/>
    <col min="3" max="5" width="15.7109375" style="72" customWidth="1"/>
    <col min="6" max="16384" width="9.140625" style="72"/>
  </cols>
  <sheetData>
    <row r="1" spans="1:5" ht="20.100000000000001" customHeight="1" x14ac:dyDescent="0.2">
      <c r="A1" s="212" t="s">
        <v>194</v>
      </c>
      <c r="B1" s="213"/>
      <c r="C1" s="213"/>
      <c r="D1" s="213"/>
      <c r="E1" s="214"/>
    </row>
    <row r="2" spans="1:5" ht="20.100000000000001" customHeight="1" x14ac:dyDescent="0.2">
      <c r="A2" s="73" t="s">
        <v>105</v>
      </c>
      <c r="B2" s="73" t="s">
        <v>142</v>
      </c>
      <c r="C2" s="73" t="s">
        <v>143</v>
      </c>
      <c r="D2" s="73" t="s">
        <v>107</v>
      </c>
      <c r="E2" s="73" t="s">
        <v>108</v>
      </c>
    </row>
    <row r="3" spans="1:5" ht="20.100000000000001" customHeight="1" x14ac:dyDescent="0.2">
      <c r="A3" s="74">
        <v>1</v>
      </c>
      <c r="B3" s="79" t="s">
        <v>145</v>
      </c>
      <c r="C3" s="87">
        <v>78.650000000000006</v>
      </c>
      <c r="D3" s="84">
        <v>4</v>
      </c>
      <c r="E3" s="82">
        <f>C3*D3/12</f>
        <v>26.216666666666669</v>
      </c>
    </row>
    <row r="4" spans="1:5" ht="20.100000000000001" customHeight="1" x14ac:dyDescent="0.2">
      <c r="A4" s="74">
        <v>2</v>
      </c>
      <c r="B4" s="79" t="s">
        <v>146</v>
      </c>
      <c r="C4" s="87">
        <v>15.95</v>
      </c>
      <c r="D4" s="84">
        <v>6</v>
      </c>
      <c r="E4" s="82">
        <f t="shared" ref="E4:E8" si="0">C4*D4/12</f>
        <v>7.9749999999999988</v>
      </c>
    </row>
    <row r="5" spans="1:5" ht="20.100000000000001" customHeight="1" x14ac:dyDescent="0.2">
      <c r="A5" s="74">
        <v>3</v>
      </c>
      <c r="B5" s="79" t="s">
        <v>147</v>
      </c>
      <c r="C5" s="87">
        <v>17.45</v>
      </c>
      <c r="D5" s="84">
        <v>2</v>
      </c>
      <c r="E5" s="82">
        <f t="shared" si="0"/>
        <v>2.9083333333333332</v>
      </c>
    </row>
    <row r="6" spans="1:5" ht="20.100000000000001" customHeight="1" x14ac:dyDescent="0.2">
      <c r="A6" s="74">
        <v>4</v>
      </c>
      <c r="B6" s="79" t="s">
        <v>148</v>
      </c>
      <c r="C6" s="87">
        <v>72.35499999999999</v>
      </c>
      <c r="D6" s="84">
        <v>2</v>
      </c>
      <c r="E6" s="82">
        <f t="shared" si="0"/>
        <v>12.059166666666664</v>
      </c>
    </row>
    <row r="7" spans="1:5" ht="20.100000000000001" customHeight="1" x14ac:dyDescent="0.2">
      <c r="A7" s="74">
        <v>5</v>
      </c>
      <c r="B7" s="79" t="s">
        <v>149</v>
      </c>
      <c r="C7" s="87">
        <v>14.34</v>
      </c>
      <c r="D7" s="84">
        <v>4</v>
      </c>
      <c r="E7" s="82">
        <f t="shared" si="0"/>
        <v>4.78</v>
      </c>
    </row>
    <row r="8" spans="1:5" ht="20.100000000000001" customHeight="1" x14ac:dyDescent="0.2">
      <c r="A8" s="74">
        <v>6</v>
      </c>
      <c r="B8" s="79" t="s">
        <v>150</v>
      </c>
      <c r="C8" s="87">
        <v>6.5750000000000002</v>
      </c>
      <c r="D8" s="84">
        <v>4</v>
      </c>
      <c r="E8" s="82">
        <f t="shared" si="0"/>
        <v>2.1916666666666669</v>
      </c>
    </row>
    <row r="9" spans="1:5" ht="20.100000000000001" customHeight="1" x14ac:dyDescent="0.2">
      <c r="A9" s="223" t="s">
        <v>195</v>
      </c>
      <c r="B9" s="223"/>
      <c r="C9" s="223"/>
      <c r="D9" s="223"/>
      <c r="E9" s="88">
        <f>SUM(E3:E8)</f>
        <v>56.130833333333335</v>
      </c>
    </row>
    <row r="10" spans="1:5" ht="20.100000000000001" customHeight="1" x14ac:dyDescent="0.2">
      <c r="A10" s="215"/>
      <c r="B10" s="216"/>
      <c r="C10" s="216"/>
      <c r="D10" s="217"/>
      <c r="E10" s="91">
        <v>1</v>
      </c>
    </row>
    <row r="11" spans="1:5" ht="20.100000000000001" customHeight="1" x14ac:dyDescent="0.2">
      <c r="A11" s="224" t="s">
        <v>225</v>
      </c>
      <c r="B11" s="224"/>
      <c r="C11" s="224"/>
      <c r="D11" s="224"/>
      <c r="E11" s="92">
        <f>E9/E10</f>
        <v>56.130833333333335</v>
      </c>
    </row>
  </sheetData>
  <mergeCells count="4">
    <mergeCell ref="A1:E1"/>
    <mergeCell ref="A9:D9"/>
    <mergeCell ref="A11:D11"/>
    <mergeCell ref="A10:D10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G39"/>
  <sheetViews>
    <sheetView showGridLines="0" view="pageBreakPreview" zoomScaleNormal="100" zoomScaleSheetLayoutView="100" workbookViewId="0">
      <selection activeCell="C8" sqref="C8"/>
    </sheetView>
  </sheetViews>
  <sheetFormatPr defaultRowHeight="11.25" x14ac:dyDescent="0.2"/>
  <cols>
    <col min="1" max="1" width="20.7109375" style="96" customWidth="1"/>
    <col min="2" max="2" width="33.140625" style="96" bestFit="1" customWidth="1"/>
    <col min="3" max="5" width="20.7109375" style="96" customWidth="1"/>
    <col min="6" max="6" width="17.28515625" style="96" bestFit="1" customWidth="1"/>
    <col min="7" max="7" width="11.5703125" style="96" bestFit="1" customWidth="1"/>
    <col min="8" max="16384" width="9.140625" style="96"/>
  </cols>
  <sheetData>
    <row r="1" spans="1:7" ht="20.100000000000001" customHeight="1" x14ac:dyDescent="0.2">
      <c r="A1" s="227" t="s">
        <v>196</v>
      </c>
      <c r="B1" s="227"/>
      <c r="C1" s="227"/>
      <c r="D1" s="227"/>
      <c r="E1" s="227"/>
      <c r="F1" s="72"/>
    </row>
    <row r="2" spans="1:7" ht="20.100000000000001" customHeight="1" x14ac:dyDescent="0.2">
      <c r="A2" s="97"/>
      <c r="B2" s="97"/>
      <c r="C2" s="97"/>
      <c r="D2" s="97"/>
      <c r="E2" s="97"/>
      <c r="F2" s="72"/>
    </row>
    <row r="3" spans="1:7" ht="20.100000000000001" customHeight="1" x14ac:dyDescent="0.2">
      <c r="A3" s="98" t="s">
        <v>100</v>
      </c>
      <c r="B3" s="98" t="s">
        <v>102</v>
      </c>
      <c r="C3" s="99" t="s">
        <v>103</v>
      </c>
      <c r="D3" s="99" t="s">
        <v>101</v>
      </c>
      <c r="E3" s="99" t="s">
        <v>104</v>
      </c>
      <c r="F3" s="72"/>
      <c r="G3" s="72"/>
    </row>
    <row r="4" spans="1:7" ht="20.100000000000001" customHeight="1" x14ac:dyDescent="0.2">
      <c r="A4" s="100">
        <v>1</v>
      </c>
      <c r="B4" s="101" t="s">
        <v>197</v>
      </c>
      <c r="C4" s="102">
        <v>1</v>
      </c>
      <c r="D4" s="103">
        <f>Copeira!L122</f>
        <v>5721.4</v>
      </c>
      <c r="E4" s="103">
        <f>Copeira!L123</f>
        <v>68656.799999999988</v>
      </c>
      <c r="F4" s="72"/>
      <c r="G4" s="72"/>
    </row>
    <row r="5" spans="1:7" ht="20.100000000000001" customHeight="1" x14ac:dyDescent="0.2">
      <c r="A5" s="226"/>
      <c r="B5" s="226"/>
      <c r="C5" s="226"/>
      <c r="D5" s="114"/>
      <c r="E5" s="114"/>
      <c r="F5" s="72"/>
    </row>
    <row r="6" spans="1:7" ht="15" customHeight="1" x14ac:dyDescent="0.2">
      <c r="A6" s="97"/>
      <c r="B6" s="97"/>
      <c r="C6" s="97"/>
      <c r="D6" s="97"/>
      <c r="E6" s="72"/>
      <c r="F6" s="72"/>
    </row>
    <row r="7" spans="1:7" ht="15" customHeight="1" x14ac:dyDescent="0.2">
      <c r="A7" s="104"/>
      <c r="B7" s="104"/>
      <c r="C7" s="104"/>
      <c r="D7" s="104"/>
      <c r="E7" s="72"/>
      <c r="F7" s="72"/>
    </row>
    <row r="8" spans="1:7" x14ac:dyDescent="0.2">
      <c r="A8" s="104"/>
      <c r="B8" s="104"/>
      <c r="C8" s="104"/>
      <c r="D8" s="104"/>
      <c r="E8" s="72"/>
      <c r="F8" s="72"/>
    </row>
    <row r="9" spans="1:7" x14ac:dyDescent="0.2">
      <c r="A9" s="104"/>
      <c r="B9" s="104"/>
      <c r="C9" s="104"/>
      <c r="D9" s="104"/>
      <c r="E9" s="72"/>
      <c r="F9" s="72"/>
    </row>
    <row r="10" spans="1:7" x14ac:dyDescent="0.2">
      <c r="A10" s="104"/>
      <c r="B10" s="104"/>
      <c r="C10" s="104"/>
      <c r="D10" s="104"/>
      <c r="E10" s="72"/>
      <c r="F10" s="72"/>
    </row>
    <row r="11" spans="1:7" x14ac:dyDescent="0.2">
      <c r="A11" s="104"/>
      <c r="B11" s="104"/>
      <c r="C11" s="104"/>
      <c r="D11" s="104"/>
      <c r="E11" s="72"/>
      <c r="F11" s="72"/>
    </row>
    <row r="12" spans="1:7" x14ac:dyDescent="0.2">
      <c r="A12" s="104"/>
      <c r="B12" s="104"/>
      <c r="C12" s="104"/>
      <c r="D12" s="104"/>
      <c r="E12" s="72"/>
      <c r="F12" s="72"/>
    </row>
    <row r="13" spans="1:7" x14ac:dyDescent="0.2">
      <c r="A13" s="104"/>
      <c r="B13" s="104"/>
      <c r="C13" s="104"/>
      <c r="D13" s="105"/>
      <c r="E13" s="72"/>
      <c r="F13" s="72"/>
    </row>
    <row r="14" spans="1:7" x14ac:dyDescent="0.2">
      <c r="A14" s="104"/>
      <c r="B14" s="104"/>
      <c r="C14" s="104"/>
      <c r="D14" s="104"/>
      <c r="E14" s="72"/>
      <c r="F14" s="72"/>
    </row>
    <row r="15" spans="1:7" x14ac:dyDescent="0.2">
      <c r="A15" s="104"/>
      <c r="B15" s="104"/>
      <c r="C15" s="104"/>
      <c r="D15" s="104"/>
      <c r="E15" s="72"/>
      <c r="F15" s="72"/>
    </row>
    <row r="16" spans="1:7" x14ac:dyDescent="0.2">
      <c r="A16" s="104"/>
      <c r="B16" s="104"/>
      <c r="C16" s="104"/>
      <c r="D16" s="104"/>
      <c r="E16" s="72"/>
      <c r="F16" s="72"/>
    </row>
    <row r="17" spans="1:6" x14ac:dyDescent="0.2">
      <c r="A17" s="104"/>
      <c r="B17" s="104"/>
      <c r="C17" s="104"/>
      <c r="D17" s="104"/>
      <c r="E17" s="72"/>
      <c r="F17" s="72"/>
    </row>
    <row r="18" spans="1:6" x14ac:dyDescent="0.2">
      <c r="A18" s="104"/>
      <c r="B18" s="104"/>
      <c r="C18" s="104"/>
      <c r="D18" s="104"/>
      <c r="E18" s="72"/>
      <c r="F18" s="72"/>
    </row>
    <row r="19" spans="1:6" x14ac:dyDescent="0.2">
      <c r="A19" s="72"/>
      <c r="B19" s="72"/>
      <c r="C19" s="72"/>
      <c r="D19" s="72"/>
      <c r="E19" s="72"/>
      <c r="F19" s="72"/>
    </row>
    <row r="20" spans="1:6" x14ac:dyDescent="0.2">
      <c r="A20" s="106"/>
      <c r="B20" s="107"/>
      <c r="C20" s="107"/>
      <c r="D20" s="107"/>
      <c r="E20" s="72"/>
      <c r="F20" s="72"/>
    </row>
    <row r="21" spans="1:6" x14ac:dyDescent="0.2">
      <c r="A21" s="108"/>
      <c r="B21" s="109"/>
      <c r="C21" s="109"/>
      <c r="D21" s="110"/>
      <c r="E21" s="72"/>
      <c r="F21" s="72"/>
    </row>
    <row r="22" spans="1:6" x14ac:dyDescent="0.2">
      <c r="A22" s="111"/>
      <c r="B22" s="111"/>
      <c r="C22" s="111"/>
      <c r="D22" s="112"/>
      <c r="E22" s="72"/>
      <c r="F22" s="72"/>
    </row>
    <row r="23" spans="1:6" x14ac:dyDescent="0.2">
      <c r="A23" s="113"/>
      <c r="B23" s="113"/>
      <c r="C23" s="113"/>
      <c r="D23" s="113"/>
      <c r="E23" s="72"/>
      <c r="F23" s="72"/>
    </row>
    <row r="24" spans="1:6" x14ac:dyDescent="0.2">
      <c r="A24" s="72"/>
      <c r="B24" s="72"/>
      <c r="C24" s="72"/>
      <c r="D24" s="72"/>
      <c r="E24" s="72"/>
      <c r="F24" s="72"/>
    </row>
    <row r="25" spans="1:6" x14ac:dyDescent="0.2">
      <c r="A25" s="72"/>
      <c r="B25" s="72"/>
      <c r="C25" s="72"/>
      <c r="D25" s="72"/>
      <c r="E25" s="72"/>
      <c r="F25" s="72"/>
    </row>
    <row r="26" spans="1:6" x14ac:dyDescent="0.2">
      <c r="A26" s="72"/>
      <c r="B26" s="72"/>
      <c r="C26" s="72"/>
      <c r="D26" s="72"/>
      <c r="E26" s="72"/>
      <c r="F26" s="72"/>
    </row>
    <row r="27" spans="1:6" x14ac:dyDescent="0.2">
      <c r="A27" s="72"/>
      <c r="B27" s="72"/>
      <c r="C27" s="72"/>
      <c r="D27" s="225"/>
      <c r="E27" s="72"/>
      <c r="F27" s="72"/>
    </row>
    <row r="28" spans="1:6" x14ac:dyDescent="0.2">
      <c r="A28" s="72"/>
      <c r="B28" s="72"/>
      <c r="C28" s="72"/>
      <c r="D28" s="225"/>
      <c r="E28" s="72"/>
      <c r="F28" s="72"/>
    </row>
    <row r="29" spans="1:6" x14ac:dyDescent="0.2">
      <c r="A29" s="72"/>
      <c r="B29" s="72"/>
      <c r="C29" s="72"/>
      <c r="D29" s="72"/>
      <c r="E29" s="72"/>
      <c r="F29" s="72"/>
    </row>
    <row r="30" spans="1:6" x14ac:dyDescent="0.2">
      <c r="A30" s="72"/>
      <c r="B30" s="72"/>
      <c r="C30" s="72"/>
      <c r="D30" s="72"/>
      <c r="E30" s="72"/>
      <c r="F30" s="72"/>
    </row>
    <row r="31" spans="1:6" x14ac:dyDescent="0.2">
      <c r="A31" s="72"/>
      <c r="B31" s="72"/>
      <c r="C31" s="72"/>
      <c r="D31" s="72"/>
      <c r="E31" s="72"/>
      <c r="F31" s="72"/>
    </row>
    <row r="32" spans="1:6" x14ac:dyDescent="0.2">
      <c r="A32" s="72"/>
      <c r="B32" s="72"/>
      <c r="C32" s="72"/>
      <c r="D32" s="72"/>
      <c r="E32" s="72"/>
      <c r="F32" s="72"/>
    </row>
    <row r="33" spans="1:6" x14ac:dyDescent="0.2">
      <c r="A33" s="72"/>
      <c r="B33" s="72"/>
      <c r="C33" s="72"/>
      <c r="D33" s="72"/>
      <c r="E33" s="72"/>
      <c r="F33" s="72"/>
    </row>
    <row r="34" spans="1:6" x14ac:dyDescent="0.2">
      <c r="A34" s="72"/>
      <c r="B34" s="72"/>
      <c r="C34" s="72"/>
      <c r="D34" s="72"/>
      <c r="E34" s="72"/>
      <c r="F34" s="72"/>
    </row>
    <row r="35" spans="1:6" x14ac:dyDescent="0.2">
      <c r="A35" s="72"/>
      <c r="B35" s="72"/>
      <c r="C35" s="72"/>
      <c r="D35" s="72"/>
      <c r="E35" s="72"/>
      <c r="F35" s="72"/>
    </row>
    <row r="36" spans="1:6" x14ac:dyDescent="0.2">
      <c r="A36" s="72"/>
      <c r="B36" s="72"/>
      <c r="C36" s="72"/>
      <c r="D36" s="72"/>
      <c r="E36" s="72"/>
      <c r="F36" s="72"/>
    </row>
    <row r="37" spans="1:6" x14ac:dyDescent="0.2">
      <c r="A37" s="72"/>
      <c r="B37" s="72"/>
      <c r="C37" s="72"/>
      <c r="D37" s="72"/>
      <c r="E37" s="72"/>
      <c r="F37" s="72"/>
    </row>
    <row r="38" spans="1:6" x14ac:dyDescent="0.2">
      <c r="A38" s="72"/>
      <c r="B38" s="72"/>
      <c r="C38" s="72"/>
      <c r="D38" s="72"/>
      <c r="E38" s="72"/>
      <c r="F38" s="72"/>
    </row>
    <row r="39" spans="1:6" x14ac:dyDescent="0.2">
      <c r="A39" s="72"/>
      <c r="B39" s="72"/>
      <c r="C39" s="72"/>
      <c r="D39" s="72"/>
      <c r="E39" s="72"/>
      <c r="F39" s="72"/>
    </row>
  </sheetData>
  <mergeCells count="3">
    <mergeCell ref="D27:D28"/>
    <mergeCell ref="A5:C5"/>
    <mergeCell ref="A1:E1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Copeira</vt:lpstr>
      <vt:lpstr>Utensílios de copa e cozinha</vt:lpstr>
      <vt:lpstr>Gêneros de Alimentação</vt:lpstr>
      <vt:lpstr>Equipamentos e Utensílios</vt:lpstr>
      <vt:lpstr>Uniforme</vt:lpstr>
      <vt:lpstr>Resumo</vt:lpstr>
      <vt:lpstr>Copeira!Area_de_impressao</vt:lpstr>
      <vt:lpstr>Resumo!Area_de_impressao</vt:lpstr>
    </vt:vector>
  </TitlesOfParts>
  <Company>UFRJ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Marcelao da Silva Gonçalves</dc:creator>
  <cp:lastModifiedBy>Raphael Lira da Silva</cp:lastModifiedBy>
  <cp:lastPrinted>2022-06-08T16:41:49Z</cp:lastPrinted>
  <dcterms:created xsi:type="dcterms:W3CDTF">2013-03-06T14:15:05Z</dcterms:created>
  <dcterms:modified xsi:type="dcterms:W3CDTF">2022-06-27T14:23:50Z</dcterms:modified>
</cp:coreProperties>
</file>